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d\Downloads\BeneficiarioFinal\BeneficiarioFinal\"/>
    </mc:Choice>
  </mc:AlternateContent>
  <xr:revisionPtr revIDLastSave="0" documentId="8_{41B52DB7-9421-4888-BE28-34081BF2D007}" xr6:coauthVersionLast="47" xr6:coauthVersionMax="47" xr10:uidLastSave="{00000000-0000-0000-0000-000000000000}"/>
  <bookViews>
    <workbookView xWindow="-108" yWindow="-108" windowWidth="23256" windowHeight="12456" activeTab="3" xr2:uid="{1FD12B31-C607-4861-A955-B06D492AB377}"/>
  </bookViews>
  <sheets>
    <sheet name="Tramo I" sheetId="2" r:id="rId1"/>
    <sheet name="Tramo II" sheetId="3" r:id="rId2"/>
    <sheet name="Tramo III" sheetId="4" r:id="rId3"/>
    <sheet name="RER-RG-MYP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5" l="1"/>
  <c r="E69" i="5"/>
  <c r="Q69" i="5" s="1"/>
  <c r="R69" i="5" s="1"/>
  <c r="F40" i="5"/>
  <c r="E40" i="5"/>
  <c r="Q40" i="5"/>
  <c r="R40" i="5"/>
  <c r="F12" i="5"/>
  <c r="E12" i="5"/>
  <c r="P68" i="5"/>
  <c r="O68" i="5"/>
  <c r="N68" i="5"/>
  <c r="M68" i="5"/>
  <c r="L68" i="5"/>
  <c r="K68" i="5"/>
  <c r="J68" i="5"/>
  <c r="I68" i="5"/>
  <c r="H68" i="5"/>
  <c r="G68" i="5"/>
  <c r="F68" i="5"/>
  <c r="E68" i="5"/>
  <c r="Q68" i="5" s="1"/>
  <c r="R68" i="5" s="1"/>
  <c r="P67" i="5"/>
  <c r="O67" i="5"/>
  <c r="N67" i="5"/>
  <c r="M67" i="5"/>
  <c r="L67" i="5"/>
  <c r="K67" i="5"/>
  <c r="J67" i="5"/>
  <c r="I67" i="5"/>
  <c r="H67" i="5"/>
  <c r="G67" i="5"/>
  <c r="F67" i="5"/>
  <c r="E67" i="5"/>
  <c r="Q67" i="5" s="1"/>
  <c r="P39" i="5"/>
  <c r="O39" i="5"/>
  <c r="N39" i="5"/>
  <c r="M39" i="5"/>
  <c r="L39" i="5"/>
  <c r="K39" i="5"/>
  <c r="J39" i="5"/>
  <c r="I39" i="5"/>
  <c r="H39" i="5"/>
  <c r="G39" i="5"/>
  <c r="F39" i="5"/>
  <c r="E39" i="5"/>
  <c r="P38" i="5"/>
  <c r="O38" i="5"/>
  <c r="N38" i="5"/>
  <c r="M38" i="5"/>
  <c r="L38" i="5"/>
  <c r="K38" i="5"/>
  <c r="J38" i="5"/>
  <c r="I38" i="5"/>
  <c r="H38" i="5"/>
  <c r="G38" i="5"/>
  <c r="F38" i="5"/>
  <c r="E38" i="5"/>
  <c r="Q38" i="5" s="1"/>
  <c r="P11" i="5"/>
  <c r="O11" i="5"/>
  <c r="N11" i="5"/>
  <c r="M11" i="5"/>
  <c r="L11" i="5"/>
  <c r="K11" i="5"/>
  <c r="J11" i="5"/>
  <c r="I11" i="5"/>
  <c r="H11" i="5"/>
  <c r="G11" i="5"/>
  <c r="F11" i="5"/>
  <c r="E11" i="5"/>
  <c r="Q11" i="5" s="1"/>
  <c r="R11" i="5" s="1"/>
  <c r="P10" i="5"/>
  <c r="O10" i="5"/>
  <c r="N10" i="5"/>
  <c r="M10" i="5"/>
  <c r="L10" i="5"/>
  <c r="K10" i="5"/>
  <c r="J10" i="5"/>
  <c r="I10" i="5"/>
  <c r="H10" i="5"/>
  <c r="G10" i="5"/>
  <c r="Q10" i="5" s="1"/>
  <c r="F10" i="5"/>
  <c r="E10" i="5"/>
  <c r="Q13" i="4"/>
  <c r="P12" i="4"/>
  <c r="Q12" i="4"/>
  <c r="P11" i="4"/>
  <c r="Q11" i="4"/>
  <c r="Q15" i="4"/>
  <c r="Q13" i="3"/>
  <c r="P12" i="3"/>
  <c r="Q12" i="3"/>
  <c r="P11" i="3"/>
  <c r="Q11" i="3" s="1"/>
  <c r="Q15" i="3" s="1"/>
  <c r="O12" i="2"/>
  <c r="N12" i="2"/>
  <c r="M12" i="2"/>
  <c r="L12" i="2"/>
  <c r="K12" i="2"/>
  <c r="J12" i="2"/>
  <c r="I12" i="2"/>
  <c r="H12" i="2"/>
  <c r="G12" i="2"/>
  <c r="F12" i="2"/>
  <c r="E12" i="2"/>
  <c r="P12" i="2" s="1"/>
  <c r="Q12" i="2" s="1"/>
  <c r="D12" i="2"/>
  <c r="O11" i="2"/>
  <c r="N11" i="2"/>
  <c r="M11" i="2"/>
  <c r="L11" i="2"/>
  <c r="K11" i="2"/>
  <c r="J11" i="2"/>
  <c r="I11" i="2"/>
  <c r="H11" i="2"/>
  <c r="P11" i="2"/>
  <c r="P15" i="2" s="1"/>
  <c r="G11" i="2"/>
  <c r="F11" i="2"/>
  <c r="E11" i="2"/>
  <c r="D11" i="2"/>
  <c r="Q12" i="5"/>
  <c r="R12" i="5"/>
  <c r="Q39" i="5"/>
  <c r="R39" i="5" s="1"/>
  <c r="P15" i="4"/>
  <c r="P15" i="3"/>
  <c r="Q72" i="5" l="1"/>
  <c r="R67" i="5"/>
  <c r="R72" i="5" s="1"/>
  <c r="R10" i="5"/>
  <c r="R14" i="5" s="1"/>
  <c r="Q14" i="5"/>
  <c r="R38" i="5"/>
  <c r="R43" i="5" s="1"/>
  <c r="Q43" i="5"/>
  <c r="Q11" i="2"/>
  <c r="Q15" i="2" s="1"/>
</calcChain>
</file>

<file path=xl/sharedStrings.xml><?xml version="1.0" encoding="utf-8"?>
<sst xmlns="http://schemas.openxmlformats.org/spreadsheetml/2006/main" count="226" uniqueCount="67">
  <si>
    <t>CASO: Personas jurídicas con ingresos netos superiores a 1000 UIT</t>
  </si>
  <si>
    <t>Tributos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</si>
  <si>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</si>
  <si>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</si>
  <si>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</si>
  <si>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</si>
  <si>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</si>
  <si>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</si>
  <si>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</si>
  <si>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</si>
  <si>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</si>
  <si>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</si>
  <si>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</si>
  <si>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</si>
  <si>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</si>
  <si>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
S/</t>
  </si>
  <si>
    <t>Equivalentes en UITs
(1) (2)</t>
  </si>
  <si>
    <t>Mayor Valor</t>
  </si>
  <si>
    <t>X</t>
  </si>
  <si>
    <t>IGV</t>
  </si>
  <si>
    <t>IR</t>
  </si>
  <si>
    <t>UIT 2021</t>
  </si>
  <si>
    <t>Total</t>
  </si>
  <si>
    <t>Notas:</t>
  </si>
  <si>
    <r>
      <rPr>
        <b/>
        <sz val="8"/>
        <color indexed="8"/>
        <rFont val="Arial"/>
        <family val="2"/>
      </rPr>
      <t>(2)</t>
    </r>
    <r>
      <rPr>
        <sz val="8"/>
        <color indexed="8"/>
        <rFont val="Arial"/>
        <family val="2"/>
      </rPr>
      <t xml:space="preserve"> La UIT que debe considerar la persona jurídica comprendida en el Tramo II es la correspondiente al año 2021 (S/ 4,400)</t>
    </r>
  </si>
  <si>
    <t>CASO: Personas jurídicas con ingresos netos superiores a 500 UIT hasta 1000 UIT</t>
  </si>
  <si>
    <t>Le corresponde presentar la declaración en el periodo tributario Agosto 2022, según último dígito RUC.</t>
  </si>
  <si>
    <t>CASO: Personas jurídicas con ingresos netos superiores a 300 UIT</t>
  </si>
  <si>
    <t>UIT 2022</t>
  </si>
  <si>
    <r>
      <rPr>
        <b/>
        <sz val="8"/>
        <color indexed="8"/>
        <rFont val="Arial"/>
        <family val="2"/>
      </rPr>
      <t>(2)</t>
    </r>
    <r>
      <rPr>
        <sz val="8"/>
        <color indexed="8"/>
        <rFont val="Arial"/>
        <family val="2"/>
      </rPr>
      <t xml:space="preserve"> La UIT que debe considerar la persona jurídica comprendida en el Tramo III es la correspondiente al año 2022 (S/ 4,600)</t>
    </r>
  </si>
  <si>
    <t>Le corresponde presentar la declaración en el periodo tributario Mayo 2023, según último dígito RUC.</t>
  </si>
  <si>
    <t>RER</t>
  </si>
  <si>
    <t>3/</t>
  </si>
  <si>
    <r>
      <rPr>
        <b/>
        <sz val="8"/>
        <color indexed="8"/>
        <rFont val="Arial"/>
        <family val="2"/>
      </rPr>
      <t>(2)</t>
    </r>
    <r>
      <rPr>
        <sz val="8"/>
        <color indexed="8"/>
        <rFont val="Arial"/>
        <family val="2"/>
      </rPr>
      <t xml:space="preserve"> La UIT que debe considerar la persona jurídica comprendida en el Tramo I es la correspondiente al año 2021 (S/ 4,400)</t>
    </r>
  </si>
  <si>
    <t xml:space="preserve">Casillas IGV </t>
  </si>
  <si>
    <t>Casillas Renta Anual</t>
  </si>
  <si>
    <t>Casillas Pagos a cuenta IR</t>
  </si>
  <si>
    <t>Casillas Renta Anual + Cuotas mensuales RER</t>
  </si>
  <si>
    <t>Casillas Cuotas mensuales RER + Pagos a cuenta IR</t>
  </si>
  <si>
    <t>Determinación de los IN del RER más IN del RG o del régimen MYPE tributario
(En miles de soles)</t>
  </si>
  <si>
    <t>2.- Una vez que se cuenta con los datos de las casillas de la DDJJ IGV-Renta mensual y de la DDJJ Anual Impto Renta, se procede a determinar el IN mayor:</t>
  </si>
  <si>
    <t>Casillas Cuotas mensuales RER + Renta Anual</t>
  </si>
  <si>
    <t>a.- De acuerdo a la determinación de sus IN, ¿en qué tramo le corresponde declarar al contribuyente?</t>
  </si>
  <si>
    <t>b.- ¿En qué fecha le corresponde presentar la Declaración de Beneficiario Final a la SUNAT?</t>
  </si>
  <si>
    <t>Le corresponde presentar la Declaración de Beneficiario Final en el periodo tributario Mayo 2022, según su último dígito RUC.</t>
  </si>
  <si>
    <r>
      <rPr>
        <b/>
        <sz val="8"/>
        <color indexed="8"/>
        <rFont val="Arial"/>
        <family val="2"/>
      </rPr>
      <t>(2)</t>
    </r>
    <r>
      <rPr>
        <sz val="8"/>
        <color indexed="8"/>
        <rFont val="Arial"/>
        <family val="2"/>
      </rPr>
      <t xml:space="preserve"> La UIT que debe considerar la Persona Jurídica comprendida en el Tramo II es la correspondiente al año 2021 (S/ 4,400)</t>
    </r>
  </si>
  <si>
    <t>1.- Aplicar criterios descritos en el literal a) del párrafo 3.1. del artículo 3 de la RS N.° 000041-2022/SUNAT</t>
  </si>
  <si>
    <t xml:space="preserve">2.- Una vez que se cuenta con los datos de las casillas de la DDJJ IGV-Renta mensual y de la DDJJ Anual Impto Renta, se
     procede a determinar el IN mayor: </t>
  </si>
  <si>
    <t>Determinación de los IN en el Regimen General o MYPE tributario
(En miles de soles)</t>
  </si>
  <si>
    <t>PAC-IR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</si>
  <si>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La UIT se aplica, una vez determinado los IN por cada una de las operaciones señaladas en los numerales (i) al (iii) del Lit. a), Art. 3 (3.1) de la RS N.° 000041-2022/SUNAT</t>
    </r>
  </si>
  <si>
    <t>Le corresponde presentar  la Declaración de Beneficiario Final en el periodo tributario Agosto 2022, según su último dígito RUC.</t>
  </si>
  <si>
    <t>El contribuyente debe declarar en el Tramo I; en la medida que, sus IN determinados suman 1500 UIT y están dentro del rango de [Más de 1000 UIT].</t>
  </si>
  <si>
    <t>El contribuyente debe declarar en el Tramo II; en la medida que, sus IN determinados suman 780 UIT y están dentro del rango de [Más 500 UIT hasta 1000 UIT].</t>
  </si>
  <si>
    <t>El contribuyente debe declarar en el Tramo III; en la medida que, sus IN determinados suman 420 UIT y están dentro del rango de [Más de 300 UIT].</t>
  </si>
  <si>
    <t>El contribuyente debe declarar en el Tramo I; en la medida que, sus IN determinados suman 1376 UIT y están dentro del rango de [Más de 1000 UIT].</t>
  </si>
  <si>
    <t>CASO 1: Personas jurídicas con ingresos netos superiores a 1000 UIT</t>
  </si>
  <si>
    <t>CASO 2: Personas jurídicas con ingresos netos superiores a 500 UIT hasta 1000 UIT</t>
  </si>
  <si>
    <t>CASO 3: Personas jurídicas con ingresos netos superiores a 300 UIT</t>
  </si>
  <si>
    <r>
      <rPr>
        <b/>
        <sz val="10"/>
        <color indexed="8"/>
        <rFont val="Arial"/>
        <family val="2"/>
      </rPr>
      <t xml:space="preserve">1.- </t>
    </r>
    <r>
      <rPr>
        <sz val="10"/>
        <color indexed="8"/>
        <rFont val="Arial"/>
        <family val="2"/>
      </rPr>
      <t>Aplicar criterios descritos en el literal a) del párrafo 3.1. del artículo 3 de la RS N.° 000041-2022/SUNAT</t>
    </r>
  </si>
  <si>
    <r>
      <rPr>
        <b/>
        <sz val="10"/>
        <color indexed="8"/>
        <rFont val="Arial"/>
        <family val="2"/>
      </rPr>
      <t>2.-</t>
    </r>
    <r>
      <rPr>
        <sz val="10"/>
        <color indexed="8"/>
        <rFont val="Arial"/>
        <family val="2"/>
      </rPr>
      <t xml:space="preserve"> Una vez que se cuenta con los datos de las casillas de la DDJJ IGV-Renta mensual y de la DDJJ Anual Impto Renta, se
     procede a determinar el IN mayor: </t>
    </r>
  </si>
  <si>
    <t>1.- Aplicar criterios descritos en el literal b) del párrafo 3.1. del artículo 3 de la RS N.° 000041-2022/SUNAT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</si>
  <si>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La UIT se aplica, una vez determinado los IN por cada una de las operaciones señaladas en los numerales (i) al (iii) del Lit. b), Art. 3 (3.1) de la RS N.° 000041-2022/SUNAT</t>
    </r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</si>
  <si>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La UIT se aplica, una vez determinado los IN por cada una de las operaciones señaladas en los numerales (i) al (iii) del Lit. b), Art. 3 (3.1) de la RS N.° 000041-2022/SUNAT</t>
    </r>
  </si>
  <si>
    <r>
      <rPr>
        <b/>
        <sz val="8"/>
        <color indexed="8"/>
        <rFont val="Arial"/>
        <family val="2"/>
      </rPr>
      <t xml:space="preserve">(1) </t>
    </r>
    <r>
      <rPr>
        <sz val="8"/>
        <color indexed="8"/>
        <rFont val="Arial"/>
        <family val="2"/>
      </rPr>
      <t>La UIT se aplica, una vez determinado los IN por cada una de las operaciones señaladas en los numerales (i) al (iii) del Lit. b), Art. 3 (3.1) de la RS N.° 000041-2022/SUNAT</t>
    </r>
  </si>
  <si>
    <t>El contribuyente debe declarar en el Tramo II; en la medida que, sus IN determinados suman 670 UIT y están dentro del rango de [Más 500 UIT hasta 1000 UIT].</t>
  </si>
  <si>
    <t>El contribuyente debe declarar en el Tramo III; en la medida que, sus IN determinados suman 360 UIT y están dentro del rango de [Más de 300 UIT].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</si>
</sst>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justify" vertical="center" wrapText="1"/>
    </xf>
    <xf numFmtId="3" fontId="3" fillId="6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B77231F-4E8E-4C20-B786-C045CCC82E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55562</xdr:colOff>
      <xdr:row>13</xdr:row>
      <xdr:rowOff>38100</xdr:rowOff>
    </xdr:from>
    <xdr:to>
      <xdr:col>3</xdr:col>
      <xdr:colOff>233362</xdr:colOff>
      <xdr:row>13</xdr:row>
      <xdr:rowOff>171450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E8A8AB6-DC5B-438C-B13F-9298C29CB1E1}"/>
            </a:ext>
          </a:extLst>
        </xdr:cNvPr>
        <xdr:cNvSpPr/>
      </xdr:nvSpPr>
      <xdr:spPr>
        <a:xfrm>
          <a:off x="1903412" y="265430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5</xdr:col>
      <xdr:colOff>81280</xdr:colOff>
      <xdr:row>13</xdr:row>
      <xdr:rowOff>38100</xdr:rowOff>
    </xdr:from>
    <xdr:to>
      <xdr:col>5</xdr:col>
      <xdr:colOff>259080</xdr:colOff>
      <xdr:row>13</xdr:row>
      <xdr:rowOff>171450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BF243F7-7323-4590-A5C3-65D6799D3554}"/>
            </a:ext>
          </a:extLst>
        </xdr:cNvPr>
        <xdr:cNvSpPr/>
      </xdr:nvSpPr>
      <xdr:spPr>
        <a:xfrm>
          <a:off x="2590800" y="265430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7</xdr:col>
      <xdr:colOff>151130</xdr:colOff>
      <xdr:row>13</xdr:row>
      <xdr:rowOff>38100</xdr:rowOff>
    </xdr:from>
    <xdr:to>
      <xdr:col>7</xdr:col>
      <xdr:colOff>328930</xdr:colOff>
      <xdr:row>13</xdr:row>
      <xdr:rowOff>171450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560FF36-9738-4C0B-9466-153182F1AF4D}"/>
            </a:ext>
          </a:extLst>
        </xdr:cNvPr>
        <xdr:cNvSpPr/>
      </xdr:nvSpPr>
      <xdr:spPr>
        <a:xfrm>
          <a:off x="3346450" y="265430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47942</xdr:colOff>
      <xdr:row>13</xdr:row>
      <xdr:rowOff>38100</xdr:rowOff>
    </xdr:from>
    <xdr:to>
      <xdr:col>3</xdr:col>
      <xdr:colOff>225742</xdr:colOff>
      <xdr:row>13</xdr:row>
      <xdr:rowOff>164042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37221426-28ED-4B42-AB9C-5B473088EA95}"/>
            </a:ext>
          </a:extLst>
        </xdr:cNvPr>
        <xdr:cNvSpPr/>
      </xdr:nvSpPr>
      <xdr:spPr>
        <a:xfrm>
          <a:off x="1903412" y="265430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5</xdr:col>
      <xdr:colOff>81280</xdr:colOff>
      <xdr:row>13</xdr:row>
      <xdr:rowOff>38100</xdr:rowOff>
    </xdr:from>
    <xdr:to>
      <xdr:col>5</xdr:col>
      <xdr:colOff>259080</xdr:colOff>
      <xdr:row>13</xdr:row>
      <xdr:rowOff>164042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6F0D4D5C-B632-45E9-8D4D-2B5D915701CF}"/>
            </a:ext>
          </a:extLst>
        </xdr:cNvPr>
        <xdr:cNvSpPr/>
      </xdr:nvSpPr>
      <xdr:spPr>
        <a:xfrm>
          <a:off x="2590800" y="265430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7</xdr:col>
      <xdr:colOff>151130</xdr:colOff>
      <xdr:row>13</xdr:row>
      <xdr:rowOff>38100</xdr:rowOff>
    </xdr:from>
    <xdr:to>
      <xdr:col>7</xdr:col>
      <xdr:colOff>328930</xdr:colOff>
      <xdr:row>13</xdr:row>
      <xdr:rowOff>164042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4863127A-B9F0-4DEE-B7FB-92185E34F9E5}"/>
            </a:ext>
          </a:extLst>
        </xdr:cNvPr>
        <xdr:cNvSpPr/>
      </xdr:nvSpPr>
      <xdr:spPr>
        <a:xfrm>
          <a:off x="3346450" y="265430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47942</xdr:colOff>
      <xdr:row>13</xdr:row>
      <xdr:rowOff>38100</xdr:rowOff>
    </xdr:from>
    <xdr:to>
      <xdr:col>3</xdr:col>
      <xdr:colOff>225742</xdr:colOff>
      <xdr:row>13</xdr:row>
      <xdr:rowOff>164042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241051AD-D936-4892-AC9A-26AE5CFB782A}"/>
            </a:ext>
          </a:extLst>
        </xdr:cNvPr>
        <xdr:cNvSpPr/>
      </xdr:nvSpPr>
      <xdr:spPr>
        <a:xfrm>
          <a:off x="1903412" y="270510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5</xdr:col>
      <xdr:colOff>81280</xdr:colOff>
      <xdr:row>13</xdr:row>
      <xdr:rowOff>38100</xdr:rowOff>
    </xdr:from>
    <xdr:to>
      <xdr:col>5</xdr:col>
      <xdr:colOff>259080</xdr:colOff>
      <xdr:row>13</xdr:row>
      <xdr:rowOff>164042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D2F41E3-C83E-4245-A332-2D15798689A9}"/>
            </a:ext>
          </a:extLst>
        </xdr:cNvPr>
        <xdr:cNvSpPr/>
      </xdr:nvSpPr>
      <xdr:spPr>
        <a:xfrm>
          <a:off x="2590800" y="270510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7</xdr:col>
      <xdr:colOff>151130</xdr:colOff>
      <xdr:row>13</xdr:row>
      <xdr:rowOff>38100</xdr:rowOff>
    </xdr:from>
    <xdr:to>
      <xdr:col>7</xdr:col>
      <xdr:colOff>328930</xdr:colOff>
      <xdr:row>13</xdr:row>
      <xdr:rowOff>164042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FED50BE5-CD94-416B-A46E-F67FFBF69403}"/>
            </a:ext>
          </a:extLst>
        </xdr:cNvPr>
        <xdr:cNvSpPr/>
      </xdr:nvSpPr>
      <xdr:spPr>
        <a:xfrm>
          <a:off x="3346450" y="270510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12</xdr:row>
      <xdr:rowOff>38100</xdr:rowOff>
    </xdr:from>
    <xdr:to>
      <xdr:col>4</xdr:col>
      <xdr:colOff>233892</xdr:colOff>
      <xdr:row>12</xdr:row>
      <xdr:rowOff>164042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CD83714A-B74C-4105-A6F8-A9946F177264}"/>
            </a:ext>
          </a:extLst>
        </xdr:cNvPr>
        <xdr:cNvSpPr/>
      </xdr:nvSpPr>
      <xdr:spPr>
        <a:xfrm>
          <a:off x="2324100" y="324485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6</xdr:col>
      <xdr:colOff>81280</xdr:colOff>
      <xdr:row>12</xdr:row>
      <xdr:rowOff>38100</xdr:rowOff>
    </xdr:from>
    <xdr:to>
      <xdr:col>6</xdr:col>
      <xdr:colOff>259080</xdr:colOff>
      <xdr:row>12</xdr:row>
      <xdr:rowOff>164042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2B47B004-4040-444C-9F32-A985DA565269}"/>
            </a:ext>
          </a:extLst>
        </xdr:cNvPr>
        <xdr:cNvSpPr/>
      </xdr:nvSpPr>
      <xdr:spPr>
        <a:xfrm>
          <a:off x="2971800" y="3244850"/>
          <a:ext cx="177800" cy="13335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8</xdr:col>
      <xdr:colOff>88900</xdr:colOff>
      <xdr:row>12</xdr:row>
      <xdr:rowOff>38100</xdr:rowOff>
    </xdr:from>
    <xdr:to>
      <xdr:col>8</xdr:col>
      <xdr:colOff>266700</xdr:colOff>
      <xdr:row>12</xdr:row>
      <xdr:rowOff>164042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2DC6A6D-C036-486B-8999-4E8B8A2D34DA}"/>
            </a:ext>
          </a:extLst>
        </xdr:cNvPr>
        <xdr:cNvSpPr/>
      </xdr:nvSpPr>
      <xdr:spPr>
        <a:xfrm>
          <a:off x="3632200" y="324485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10</xdr:col>
      <xdr:colOff>151130</xdr:colOff>
      <xdr:row>12</xdr:row>
      <xdr:rowOff>38100</xdr:rowOff>
    </xdr:from>
    <xdr:to>
      <xdr:col>10</xdr:col>
      <xdr:colOff>328930</xdr:colOff>
      <xdr:row>12</xdr:row>
      <xdr:rowOff>164042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DC9942EF-1662-4067-A118-CD48C77C05BC}"/>
            </a:ext>
          </a:extLst>
        </xdr:cNvPr>
        <xdr:cNvSpPr/>
      </xdr:nvSpPr>
      <xdr:spPr>
        <a:xfrm>
          <a:off x="4406900" y="324485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4</xdr:col>
      <xdr:colOff>47942</xdr:colOff>
      <xdr:row>40</xdr:row>
      <xdr:rowOff>38100</xdr:rowOff>
    </xdr:from>
    <xdr:to>
      <xdr:col>4</xdr:col>
      <xdr:colOff>225742</xdr:colOff>
      <xdr:row>40</xdr:row>
      <xdr:rowOff>164042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34EE8D10-47A8-4D08-974C-FE3AE78ED5B0}"/>
            </a:ext>
          </a:extLst>
        </xdr:cNvPr>
        <xdr:cNvSpPr/>
      </xdr:nvSpPr>
      <xdr:spPr>
        <a:xfrm>
          <a:off x="2316162" y="800735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6</xdr:col>
      <xdr:colOff>81280</xdr:colOff>
      <xdr:row>40</xdr:row>
      <xdr:rowOff>38100</xdr:rowOff>
    </xdr:from>
    <xdr:to>
      <xdr:col>6</xdr:col>
      <xdr:colOff>259080</xdr:colOff>
      <xdr:row>40</xdr:row>
      <xdr:rowOff>164042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7107A941-AE0F-4CB9-8027-581356ADD586}"/>
            </a:ext>
          </a:extLst>
        </xdr:cNvPr>
        <xdr:cNvSpPr/>
      </xdr:nvSpPr>
      <xdr:spPr>
        <a:xfrm>
          <a:off x="2971800" y="8007350"/>
          <a:ext cx="177800" cy="13335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8</xdr:col>
      <xdr:colOff>88900</xdr:colOff>
      <xdr:row>40</xdr:row>
      <xdr:rowOff>38100</xdr:rowOff>
    </xdr:from>
    <xdr:to>
      <xdr:col>8</xdr:col>
      <xdr:colOff>266700</xdr:colOff>
      <xdr:row>40</xdr:row>
      <xdr:rowOff>164042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F4C29AD7-0F6E-4308-9AA7-D04D952638B6}"/>
            </a:ext>
          </a:extLst>
        </xdr:cNvPr>
        <xdr:cNvSpPr/>
      </xdr:nvSpPr>
      <xdr:spPr>
        <a:xfrm>
          <a:off x="3632200" y="800735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10</xdr:col>
      <xdr:colOff>151130</xdr:colOff>
      <xdr:row>40</xdr:row>
      <xdr:rowOff>38100</xdr:rowOff>
    </xdr:from>
    <xdr:to>
      <xdr:col>10</xdr:col>
      <xdr:colOff>328930</xdr:colOff>
      <xdr:row>40</xdr:row>
      <xdr:rowOff>164042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F736253E-6DC2-446D-9F61-89B92D46DED4}"/>
            </a:ext>
          </a:extLst>
        </xdr:cNvPr>
        <xdr:cNvSpPr/>
      </xdr:nvSpPr>
      <xdr:spPr>
        <a:xfrm>
          <a:off x="4406900" y="800735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4</xdr:col>
      <xdr:colOff>47942</xdr:colOff>
      <xdr:row>69</xdr:row>
      <xdr:rowOff>38100</xdr:rowOff>
    </xdr:from>
    <xdr:to>
      <xdr:col>4</xdr:col>
      <xdr:colOff>225742</xdr:colOff>
      <xdr:row>69</xdr:row>
      <xdr:rowOff>164042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BBAC39AF-260E-41DD-9262-EF9ED55391E2}"/>
            </a:ext>
          </a:extLst>
        </xdr:cNvPr>
        <xdr:cNvSpPr/>
      </xdr:nvSpPr>
      <xdr:spPr>
        <a:xfrm>
          <a:off x="2316162" y="12687300"/>
          <a:ext cx="177800" cy="1333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6</xdr:col>
      <xdr:colOff>81280</xdr:colOff>
      <xdr:row>69</xdr:row>
      <xdr:rowOff>38100</xdr:rowOff>
    </xdr:from>
    <xdr:to>
      <xdr:col>6</xdr:col>
      <xdr:colOff>259080</xdr:colOff>
      <xdr:row>69</xdr:row>
      <xdr:rowOff>164042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0D56B0E5-C561-48B3-BD34-4899DD584DED}"/>
            </a:ext>
          </a:extLst>
        </xdr:cNvPr>
        <xdr:cNvSpPr/>
      </xdr:nvSpPr>
      <xdr:spPr>
        <a:xfrm>
          <a:off x="2971800" y="12687300"/>
          <a:ext cx="177800" cy="13335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8</xdr:col>
      <xdr:colOff>88900</xdr:colOff>
      <xdr:row>69</xdr:row>
      <xdr:rowOff>38100</xdr:rowOff>
    </xdr:from>
    <xdr:to>
      <xdr:col>8</xdr:col>
      <xdr:colOff>266700</xdr:colOff>
      <xdr:row>69</xdr:row>
      <xdr:rowOff>164042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75A567AB-79A9-4D78-B54D-3F0EEE6B2F6B}"/>
            </a:ext>
          </a:extLst>
        </xdr:cNvPr>
        <xdr:cNvSpPr/>
      </xdr:nvSpPr>
      <xdr:spPr>
        <a:xfrm>
          <a:off x="3632200" y="12687300"/>
          <a:ext cx="177800" cy="13335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10</xdr:col>
      <xdr:colOff>151130</xdr:colOff>
      <xdr:row>69</xdr:row>
      <xdr:rowOff>38100</xdr:rowOff>
    </xdr:from>
    <xdr:to>
      <xdr:col>10</xdr:col>
      <xdr:colOff>328930</xdr:colOff>
      <xdr:row>69</xdr:row>
      <xdr:rowOff>164042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CC11FC-212A-46F4-9E03-E9AE41FB041A}"/>
            </a:ext>
          </a:extLst>
        </xdr:cNvPr>
        <xdr:cNvSpPr/>
      </xdr:nvSpPr>
      <xdr:spPr>
        <a:xfrm>
          <a:off x="4406900" y="12687300"/>
          <a:ext cx="177800" cy="1333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57F8-E807-4769-ADFA-38A402C6D399}">
  <dimension ref="B2:U28"/>
  <sheetViews>
    <sheetView showGridLines="0" zoomScale="90" zoomScaleNormal="90" workbookViewId="0">
      <selection activeCell="B25" sqref="B25:R26"/>
    </sheetView>
  </sheetViews>
  <sheetFormatPr baseColWidth="10" defaultColWidth="10.88671875" defaultRowHeight="13.8" x14ac:dyDescent="0.3"/>
  <cols>
    <col min="1" max="1" width="3.77734375" style="4" customWidth="1"/>
    <col min="2" max="2" width="23.6640625" style="7" customWidth="1"/>
    <col min="3" max="3" width="6.44140625" style="8" customWidth="1"/>
    <col min="4" max="4" width="4.77734375" style="7" bestFit="1" customWidth="1"/>
    <col min="5" max="5" width="4.5546875" style="7" bestFit="1" customWidth="1"/>
    <col min="6" max="6" width="5" style="7" bestFit="1" customWidth="1"/>
    <col min="7" max="7" width="4.77734375" style="7" bestFit="1" customWidth="1"/>
    <col min="8" max="8" width="5" style="7" bestFit="1" customWidth="1"/>
    <col min="9" max="9" width="4.5546875" style="7" bestFit="1" customWidth="1"/>
    <col min="10" max="10" width="4.33203125" style="7" bestFit="1" customWidth="1"/>
    <col min="11" max="11" width="5" style="7" bestFit="1" customWidth="1"/>
    <col min="12" max="12" width="4.44140625" style="7" bestFit="1" customWidth="1"/>
    <col min="13" max="13" width="4.77734375" style="7" bestFit="1" customWidth="1"/>
    <col min="14" max="15" width="5.21875" style="7" bestFit="1" customWidth="1"/>
    <col min="16" max="16" width="7.21875" style="7" customWidth="1"/>
    <col min="17" max="17" width="12.44140625" style="8" bestFit="1" customWidth="1"/>
    <col min="18" max="18" width="6.77734375" style="4" bestFit="1" customWidth="1"/>
    <col min="19" max="19" width="2.21875" style="4" customWidth="1"/>
    <col min="20" max="20" width="8.109375" style="4" bestFit="1" customWidth="1"/>
    <col min="21" max="21" width="4.33203125" style="4" customWidth="1"/>
    <col min="22" max="16384" width="10.88671875" style="4"/>
  </cols>
  <sheetData>
    <row r="2" spans="2:21" ht="15.6" x14ac:dyDescent="0.3">
      <c r="B2" s="78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</row>
    <row r="3" spans="2:21" x14ac:dyDescent="0.3">
      <c r="B3" s="5"/>
      <c r="C3" s="6"/>
    </row>
    <row r="4" spans="2:21" x14ac:dyDescent="0.3">
      <c r="B4" s="7" t="s">
        <v>46</v>
      </c>
      <c r="C4" s="76"/>
      <c r="R4" s="7"/>
    </row>
    <row r="5" spans="2:21" x14ac:dyDescent="0.3">
      <c r="B5" s="88" t="s">
        <v>47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2:21" x14ac:dyDescent="0.3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21" x14ac:dyDescent="0.3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2:21" ht="34.5" customHeight="1" x14ac:dyDescent="0.3">
      <c r="B8" s="84" t="s">
        <v>48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2:21" x14ac:dyDescent="0.3"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3"/>
      <c r="T9" s="7"/>
      <c r="U9" s="5"/>
    </row>
    <row r="10" spans="2:21" ht="43.5" customHeight="1" thickBot="1" x14ac:dyDescent="0.35"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5" t="s">
        <v>15</v>
      </c>
      <c r="Q10" s="15" t="s">
        <v>16</v>
      </c>
      <c r="R10" s="16" t="s">
        <v>17</v>
      </c>
      <c r="T10" s="7"/>
      <c r="U10" s="5"/>
    </row>
    <row r="11" spans="2:21" ht="14.4" thickBot="1" x14ac:dyDescent="0.35">
      <c r="B11" s="7" t="s">
        <v>34</v>
      </c>
      <c r="C11" s="8">
        <v>2021</v>
      </c>
      <c r="D11" s="17">
        <f t="shared" ref="D11:O11" si="0">(125*$C$15)/1000</f>
        <v>550</v>
      </c>
      <c r="E11" s="17">
        <f t="shared" si="0"/>
        <v>550</v>
      </c>
      <c r="F11" s="17">
        <f t="shared" si="0"/>
        <v>550</v>
      </c>
      <c r="G11" s="17">
        <f t="shared" si="0"/>
        <v>550</v>
      </c>
      <c r="H11" s="17">
        <f t="shared" si="0"/>
        <v>550</v>
      </c>
      <c r="I11" s="17">
        <f t="shared" si="0"/>
        <v>550</v>
      </c>
      <c r="J11" s="17">
        <f t="shared" si="0"/>
        <v>550</v>
      </c>
      <c r="K11" s="17">
        <f t="shared" si="0"/>
        <v>550</v>
      </c>
      <c r="L11" s="17">
        <f t="shared" si="0"/>
        <v>550</v>
      </c>
      <c r="M11" s="17">
        <f t="shared" si="0"/>
        <v>550</v>
      </c>
      <c r="N11" s="17">
        <f t="shared" si="0"/>
        <v>550</v>
      </c>
      <c r="O11" s="17">
        <f t="shared" si="0"/>
        <v>550</v>
      </c>
      <c r="P11" s="18">
        <f>SUM(D11:O11)</f>
        <v>6600</v>
      </c>
      <c r="Q11" s="19">
        <f>P11/$C$15*1000</f>
        <v>1500</v>
      </c>
      <c r="R11" s="20" t="s">
        <v>18</v>
      </c>
      <c r="U11" s="85"/>
    </row>
    <row r="12" spans="2:21" x14ac:dyDescent="0.3">
      <c r="B12" s="7" t="s">
        <v>36</v>
      </c>
      <c r="C12" s="8">
        <v>2021</v>
      </c>
      <c r="D12" s="21">
        <f t="shared" ref="D12:O12" si="1">(110*$C$15)/1000</f>
        <v>484</v>
      </c>
      <c r="E12" s="21">
        <f t="shared" si="1"/>
        <v>484</v>
      </c>
      <c r="F12" s="21">
        <f t="shared" si="1"/>
        <v>484</v>
      </c>
      <c r="G12" s="21">
        <f t="shared" si="1"/>
        <v>484</v>
      </c>
      <c r="H12" s="21">
        <f t="shared" si="1"/>
        <v>484</v>
      </c>
      <c r="I12" s="21">
        <f t="shared" si="1"/>
        <v>484</v>
      </c>
      <c r="J12" s="21">
        <f t="shared" si="1"/>
        <v>484</v>
      </c>
      <c r="K12" s="21">
        <f t="shared" si="1"/>
        <v>484</v>
      </c>
      <c r="L12" s="21">
        <f t="shared" si="1"/>
        <v>484</v>
      </c>
      <c r="M12" s="21">
        <f t="shared" si="1"/>
        <v>484</v>
      </c>
      <c r="N12" s="21">
        <f t="shared" si="1"/>
        <v>484</v>
      </c>
      <c r="O12" s="21">
        <f t="shared" si="1"/>
        <v>484</v>
      </c>
      <c r="P12" s="22">
        <f>SUM(D12:O12)</f>
        <v>5808</v>
      </c>
      <c r="Q12" s="23">
        <f>P12/$C$15*1000</f>
        <v>1320</v>
      </c>
      <c r="T12" s="5"/>
      <c r="U12" s="85"/>
    </row>
    <row r="13" spans="2:21" x14ac:dyDescent="0.3">
      <c r="B13" s="7" t="s">
        <v>35</v>
      </c>
      <c r="C13" s="8">
        <v>2021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v>5280</v>
      </c>
      <c r="Q13" s="26">
        <v>1200</v>
      </c>
      <c r="T13" s="6"/>
      <c r="U13" s="6"/>
    </row>
    <row r="14" spans="2:21" ht="14.4" thickBot="1" x14ac:dyDescent="0.35">
      <c r="D14" s="27"/>
      <c r="E14" s="27" t="s">
        <v>19</v>
      </c>
      <c r="F14" s="27"/>
      <c r="G14" s="27" t="s">
        <v>49</v>
      </c>
      <c r="H14" s="27"/>
      <c r="I14" s="27" t="s">
        <v>20</v>
      </c>
      <c r="O14" s="4"/>
      <c r="P14" s="4"/>
      <c r="Q14" s="4"/>
    </row>
    <row r="15" spans="2:21" ht="14.4" thickBot="1" x14ac:dyDescent="0.35">
      <c r="B15" s="79" t="s">
        <v>21</v>
      </c>
      <c r="C15" s="30">
        <v>4400</v>
      </c>
      <c r="D15" s="4"/>
      <c r="O15" s="6" t="s">
        <v>22</v>
      </c>
      <c r="P15" s="33">
        <f>MAX(P11:P13)</f>
        <v>6600</v>
      </c>
      <c r="Q15" s="34">
        <f>MAX(Q11:Q13)</f>
        <v>1500</v>
      </c>
    </row>
    <row r="16" spans="2:21" x14ac:dyDescent="0.3">
      <c r="B16" s="4"/>
      <c r="C16" s="32"/>
      <c r="O16" s="4"/>
      <c r="P16" s="4"/>
      <c r="Q16" s="4"/>
      <c r="R16" s="35"/>
    </row>
    <row r="17" spans="2:21" x14ac:dyDescent="0.3">
      <c r="B17" s="5"/>
      <c r="C17" s="6"/>
      <c r="O17" s="6"/>
      <c r="P17" s="2"/>
      <c r="Q17" s="3"/>
    </row>
    <row r="18" spans="2:21" x14ac:dyDescent="0.3">
      <c r="B18" s="5" t="s">
        <v>42</v>
      </c>
      <c r="C18" s="6"/>
      <c r="O18" s="6"/>
      <c r="P18" s="2"/>
      <c r="Q18" s="3"/>
    </row>
    <row r="19" spans="2:21" x14ac:dyDescent="0.3">
      <c r="B19" s="7" t="s">
        <v>52</v>
      </c>
      <c r="O19" s="8"/>
      <c r="P19" s="36"/>
      <c r="Q19" s="37"/>
    </row>
    <row r="20" spans="2:21" x14ac:dyDescent="0.3">
      <c r="O20" s="8"/>
      <c r="P20" s="36"/>
      <c r="Q20" s="37"/>
    </row>
    <row r="21" spans="2:21" x14ac:dyDescent="0.3">
      <c r="B21" s="5" t="s">
        <v>43</v>
      </c>
      <c r="C21" s="6"/>
      <c r="O21" s="6"/>
      <c r="P21" s="2"/>
      <c r="Q21" s="3"/>
    </row>
    <row r="22" spans="2:21" x14ac:dyDescent="0.3">
      <c r="B22" s="7" t="s">
        <v>44</v>
      </c>
      <c r="C22" s="6"/>
      <c r="O22" s="6"/>
      <c r="P22" s="2"/>
      <c r="Q22" s="3"/>
    </row>
    <row r="23" spans="2:21" x14ac:dyDescent="0.3">
      <c r="C23" s="6"/>
      <c r="O23" s="6"/>
      <c r="P23" s="2"/>
      <c r="Q23" s="3"/>
    </row>
    <row r="24" spans="2:21" x14ac:dyDescent="0.3">
      <c r="B24" s="38" t="s">
        <v>23</v>
      </c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9"/>
      <c r="P24" s="41"/>
      <c r="Q24" s="42"/>
    </row>
    <row r="25" spans="2:21" s="44" customFormat="1" ht="19.95" customHeight="1" x14ac:dyDescent="0.3">
      <c r="B25" s="89" t="s">
        <v>50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43"/>
      <c r="T25" s="43"/>
      <c r="U25" s="43"/>
    </row>
    <row r="26" spans="2:21" s="44" customFormat="1" ht="14.55" customHeight="1" x14ac:dyDescent="0.3">
      <c r="B26" s="86" t="s">
        <v>33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43"/>
      <c r="S26" s="43"/>
      <c r="T26" s="43"/>
      <c r="U26" s="45"/>
    </row>
    <row r="27" spans="2:2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46"/>
      <c r="R27" s="47"/>
    </row>
    <row r="28" spans="2:21" x14ac:dyDescent="0.3">
      <c r="B28" s="5"/>
      <c r="C28" s="6"/>
    </row>
  </sheetData>
  <mergeCells count="6">
    <mergeCell ref="B8:R8"/>
    <mergeCell ref="U11:U12"/>
    <mergeCell ref="B26:Q26"/>
    <mergeCell ref="B27:P27"/>
    <mergeCell ref="B5:R6"/>
    <mergeCell ref="B25:R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55CC-DED8-4095-B6FF-D09B18EF1E56}">
  <dimension ref="B2:U27"/>
  <sheetViews>
    <sheetView showGridLines="0" zoomScaleNormal="100" workbookViewId="0">
      <selection activeCell="B2" sqref="B2"/>
    </sheetView>
  </sheetViews>
  <sheetFormatPr baseColWidth="10" defaultColWidth="10.88671875" defaultRowHeight="13.8" x14ac:dyDescent="0.3"/>
  <cols>
    <col min="1" max="1" width="3.77734375" style="4" customWidth="1"/>
    <col min="2" max="2" width="23.33203125" style="7" customWidth="1"/>
    <col min="3" max="3" width="6.44140625" style="8" customWidth="1"/>
    <col min="4" max="4" width="4.77734375" style="7" bestFit="1" customWidth="1"/>
    <col min="5" max="5" width="4.5546875" style="7" bestFit="1" customWidth="1"/>
    <col min="6" max="6" width="5" style="7" bestFit="1" customWidth="1"/>
    <col min="7" max="7" width="4.77734375" style="7" bestFit="1" customWidth="1"/>
    <col min="8" max="8" width="5" style="7" bestFit="1" customWidth="1"/>
    <col min="9" max="9" width="4.5546875" style="7" bestFit="1" customWidth="1"/>
    <col min="10" max="10" width="4.33203125" style="7" bestFit="1" customWidth="1"/>
    <col min="11" max="11" width="5" style="7" bestFit="1" customWidth="1"/>
    <col min="12" max="12" width="4.44140625" style="7" bestFit="1" customWidth="1"/>
    <col min="13" max="13" width="4.77734375" style="7" bestFit="1" customWidth="1"/>
    <col min="14" max="15" width="5.21875" style="7" bestFit="1" customWidth="1"/>
    <col min="16" max="16" width="7.21875" style="7" customWidth="1"/>
    <col min="17" max="17" width="12.44140625" style="8" bestFit="1" customWidth="1"/>
    <col min="18" max="18" width="6.77734375" style="4" bestFit="1" customWidth="1"/>
    <col min="19" max="19" width="2.21875" style="4" customWidth="1"/>
    <col min="20" max="20" width="8.109375" style="4" bestFit="1" customWidth="1"/>
    <col min="21" max="21" width="4.33203125" style="4" customWidth="1"/>
    <col min="22" max="16384" width="10.88671875" style="4"/>
  </cols>
  <sheetData>
    <row r="2" spans="2:21" ht="15.6" x14ac:dyDescent="0.3">
      <c r="B2" s="78" t="s">
        <v>25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</row>
    <row r="3" spans="2:21" x14ac:dyDescent="0.3">
      <c r="B3" s="5"/>
      <c r="C3" s="6"/>
    </row>
    <row r="4" spans="2:21" x14ac:dyDescent="0.3">
      <c r="B4" s="7" t="s">
        <v>46</v>
      </c>
      <c r="C4" s="76"/>
      <c r="R4" s="7"/>
    </row>
    <row r="5" spans="2:21" x14ac:dyDescent="0.3">
      <c r="B5" s="88" t="s">
        <v>47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2:21" ht="13.95" customHeight="1" x14ac:dyDescent="0.3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21" x14ac:dyDescent="0.3">
      <c r="B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21" ht="34.5" customHeight="1" x14ac:dyDescent="0.3">
      <c r="B8" s="84" t="s">
        <v>48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2:21" x14ac:dyDescent="0.3"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3"/>
      <c r="T9" s="7"/>
      <c r="U9" s="5"/>
    </row>
    <row r="10" spans="2:21" ht="43.5" customHeight="1" thickBot="1" x14ac:dyDescent="0.35"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5" t="s">
        <v>15</v>
      </c>
      <c r="Q10" s="15" t="s">
        <v>16</v>
      </c>
      <c r="R10" s="16" t="s">
        <v>17</v>
      </c>
      <c r="T10" s="7"/>
      <c r="U10" s="5"/>
    </row>
    <row r="11" spans="2:21" ht="14.4" thickBot="1" x14ac:dyDescent="0.35">
      <c r="B11" s="7" t="s">
        <v>34</v>
      </c>
      <c r="C11" s="8">
        <v>2021</v>
      </c>
      <c r="D11" s="17">
        <v>286</v>
      </c>
      <c r="E11" s="17">
        <v>286</v>
      </c>
      <c r="F11" s="17">
        <v>286</v>
      </c>
      <c r="G11" s="17">
        <v>286</v>
      </c>
      <c r="H11" s="17">
        <v>286</v>
      </c>
      <c r="I11" s="17">
        <v>286</v>
      </c>
      <c r="J11" s="17">
        <v>286</v>
      </c>
      <c r="K11" s="17">
        <v>286</v>
      </c>
      <c r="L11" s="17">
        <v>286</v>
      </c>
      <c r="M11" s="17">
        <v>286</v>
      </c>
      <c r="N11" s="17">
        <v>286</v>
      </c>
      <c r="O11" s="17">
        <v>286</v>
      </c>
      <c r="P11" s="18">
        <f>SUM(D11:O11)</f>
        <v>3432</v>
      </c>
      <c r="Q11" s="19">
        <f>P11/$C$15*1000</f>
        <v>780</v>
      </c>
      <c r="R11" s="20" t="s">
        <v>18</v>
      </c>
      <c r="U11" s="85"/>
    </row>
    <row r="12" spans="2:21" x14ac:dyDescent="0.3">
      <c r="B12" s="7" t="s">
        <v>36</v>
      </c>
      <c r="C12" s="8">
        <v>2021</v>
      </c>
      <c r="D12" s="21">
        <v>242</v>
      </c>
      <c r="E12" s="21">
        <v>242</v>
      </c>
      <c r="F12" s="21">
        <v>242</v>
      </c>
      <c r="G12" s="21">
        <v>242</v>
      </c>
      <c r="H12" s="21">
        <v>242</v>
      </c>
      <c r="I12" s="21">
        <v>242</v>
      </c>
      <c r="J12" s="21">
        <v>242</v>
      </c>
      <c r="K12" s="21">
        <v>242</v>
      </c>
      <c r="L12" s="21">
        <v>242</v>
      </c>
      <c r="M12" s="21">
        <v>242</v>
      </c>
      <c r="N12" s="21">
        <v>242</v>
      </c>
      <c r="O12" s="21">
        <v>242</v>
      </c>
      <c r="P12" s="48">
        <f>SUM(D12:O12)</f>
        <v>2904</v>
      </c>
      <c r="Q12" s="23">
        <f>P12/$C$15*1000</f>
        <v>660</v>
      </c>
      <c r="T12" s="5"/>
      <c r="U12" s="85"/>
    </row>
    <row r="13" spans="2:21" x14ac:dyDescent="0.3">
      <c r="B13" s="7" t="s">
        <v>35</v>
      </c>
      <c r="C13" s="8">
        <v>2021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v>2580</v>
      </c>
      <c r="Q13" s="26">
        <f>P13/$C$15*1000</f>
        <v>586.36363636363626</v>
      </c>
      <c r="T13" s="6"/>
      <c r="U13" s="6"/>
    </row>
    <row r="14" spans="2:21" ht="14.4" thickBot="1" x14ac:dyDescent="0.35">
      <c r="D14" s="27"/>
      <c r="E14" s="27" t="s">
        <v>19</v>
      </c>
      <c r="F14" s="27"/>
      <c r="G14" s="27" t="s">
        <v>49</v>
      </c>
      <c r="H14" s="27"/>
      <c r="I14" s="27" t="s">
        <v>20</v>
      </c>
      <c r="P14" s="28"/>
      <c r="Q14" s="29"/>
    </row>
    <row r="15" spans="2:21" ht="14.4" thickBot="1" x14ac:dyDescent="0.35">
      <c r="B15" s="79" t="s">
        <v>21</v>
      </c>
      <c r="C15" s="30">
        <v>4400</v>
      </c>
      <c r="D15" s="4"/>
      <c r="O15" s="6" t="s">
        <v>22</v>
      </c>
      <c r="P15" s="33">
        <f>MAX(P11:P13)</f>
        <v>3432</v>
      </c>
      <c r="Q15" s="34">
        <f>MAX(Q11:Q13)</f>
        <v>780</v>
      </c>
    </row>
    <row r="16" spans="2:21" x14ac:dyDescent="0.3">
      <c r="B16" s="4"/>
      <c r="C16" s="32"/>
      <c r="O16" s="4"/>
      <c r="P16" s="4"/>
      <c r="Q16" s="4"/>
      <c r="R16" s="35"/>
    </row>
    <row r="17" spans="2:21" x14ac:dyDescent="0.3">
      <c r="B17" s="5"/>
      <c r="C17" s="6"/>
      <c r="O17" s="6"/>
      <c r="P17" s="2"/>
      <c r="Q17" s="3"/>
    </row>
    <row r="18" spans="2:21" x14ac:dyDescent="0.3">
      <c r="B18" s="5" t="s">
        <v>42</v>
      </c>
      <c r="C18" s="6"/>
      <c r="O18" s="6"/>
      <c r="P18" s="2"/>
      <c r="Q18" s="3"/>
    </row>
    <row r="19" spans="2:21" x14ac:dyDescent="0.3">
      <c r="B19" s="7" t="s">
        <v>53</v>
      </c>
      <c r="C19" s="76"/>
      <c r="O19" s="76"/>
      <c r="P19" s="2"/>
      <c r="Q19" s="3"/>
    </row>
    <row r="20" spans="2:21" x14ac:dyDescent="0.3">
      <c r="O20" s="8"/>
      <c r="P20" s="36"/>
      <c r="Q20" s="37"/>
    </row>
    <row r="21" spans="2:21" x14ac:dyDescent="0.3">
      <c r="B21" s="5" t="s">
        <v>43</v>
      </c>
      <c r="C21" s="6"/>
      <c r="O21" s="6"/>
      <c r="P21" s="2"/>
      <c r="Q21" s="3"/>
    </row>
    <row r="22" spans="2:21" x14ac:dyDescent="0.3">
      <c r="B22" s="7" t="s">
        <v>51</v>
      </c>
      <c r="C22" s="6"/>
      <c r="O22" s="6"/>
      <c r="P22" s="2"/>
      <c r="Q22" s="3"/>
    </row>
    <row r="23" spans="2:21" x14ac:dyDescent="0.3">
      <c r="C23" s="6"/>
      <c r="O23" s="6"/>
      <c r="P23" s="2"/>
      <c r="Q23" s="3"/>
    </row>
    <row r="24" spans="2:21" x14ac:dyDescent="0.3">
      <c r="B24" s="38" t="s">
        <v>23</v>
      </c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9"/>
      <c r="P24" s="41"/>
      <c r="Q24" s="42"/>
    </row>
    <row r="25" spans="2:21" s="44" customFormat="1" ht="25.95" customHeight="1" x14ac:dyDescent="0.3">
      <c r="B25" s="89" t="s">
        <v>50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43"/>
      <c r="T25" s="43"/>
      <c r="U25" s="43"/>
    </row>
    <row r="26" spans="2:21" s="44" customFormat="1" ht="14.55" customHeight="1" x14ac:dyDescent="0.3">
      <c r="B26" s="86" t="s">
        <v>24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43"/>
      <c r="S26" s="43"/>
      <c r="T26" s="43"/>
      <c r="U26" s="45"/>
    </row>
    <row r="27" spans="2:2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46"/>
      <c r="R27" s="47"/>
    </row>
  </sheetData>
  <mergeCells count="6">
    <mergeCell ref="B5:R6"/>
    <mergeCell ref="B25:R25"/>
    <mergeCell ref="B8:R8"/>
    <mergeCell ref="U11:U12"/>
    <mergeCell ref="B26:Q26"/>
    <mergeCell ref="B27:P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5D3F-BE9E-4EF7-B51D-063CD9CC8EF3}">
  <dimension ref="B2:U27"/>
  <sheetViews>
    <sheetView showGridLines="0" zoomScaleNormal="100" workbookViewId="0">
      <selection activeCell="B2" sqref="B2"/>
    </sheetView>
  </sheetViews>
  <sheetFormatPr baseColWidth="10" defaultColWidth="10.88671875" defaultRowHeight="13.8" x14ac:dyDescent="0.3"/>
  <cols>
    <col min="1" max="1" width="3.77734375" style="4" customWidth="1"/>
    <col min="2" max="2" width="23.5546875" style="7" customWidth="1"/>
    <col min="3" max="3" width="6.44140625" style="8" customWidth="1"/>
    <col min="4" max="4" width="4.77734375" style="7" bestFit="1" customWidth="1"/>
    <col min="5" max="5" width="4.5546875" style="7" bestFit="1" customWidth="1"/>
    <col min="6" max="6" width="5" style="7" bestFit="1" customWidth="1"/>
    <col min="7" max="7" width="4.77734375" style="7" bestFit="1" customWidth="1"/>
    <col min="8" max="8" width="5" style="7" bestFit="1" customWidth="1"/>
    <col min="9" max="9" width="4.5546875" style="7" bestFit="1" customWidth="1"/>
    <col min="10" max="10" width="4.33203125" style="7" bestFit="1" customWidth="1"/>
    <col min="11" max="11" width="5" style="7" bestFit="1" customWidth="1"/>
    <col min="12" max="12" width="4.44140625" style="7" bestFit="1" customWidth="1"/>
    <col min="13" max="13" width="4.77734375" style="7" bestFit="1" customWidth="1"/>
    <col min="14" max="15" width="5.21875" style="7" bestFit="1" customWidth="1"/>
    <col min="16" max="16" width="7.21875" style="7" customWidth="1"/>
    <col min="17" max="17" width="12.44140625" style="8" bestFit="1" customWidth="1"/>
    <col min="18" max="18" width="6.77734375" style="4" bestFit="1" customWidth="1"/>
    <col min="19" max="19" width="2.21875" style="4" customWidth="1"/>
    <col min="20" max="20" width="8.109375" style="4" bestFit="1" customWidth="1"/>
    <col min="21" max="21" width="4.33203125" style="4" customWidth="1"/>
    <col min="22" max="16384" width="10.88671875" style="4"/>
  </cols>
  <sheetData>
    <row r="2" spans="2:21" ht="15.6" x14ac:dyDescent="0.3">
      <c r="B2" s="78" t="s">
        <v>27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</row>
    <row r="3" spans="2:21" x14ac:dyDescent="0.3">
      <c r="B3" s="5"/>
      <c r="C3" s="6"/>
    </row>
    <row r="4" spans="2:21" x14ac:dyDescent="0.3">
      <c r="B4" s="7" t="s">
        <v>59</v>
      </c>
      <c r="C4" s="76"/>
      <c r="R4" s="7"/>
    </row>
    <row r="5" spans="2:21" x14ac:dyDescent="0.3">
      <c r="B5" s="88" t="s">
        <v>60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2:21" x14ac:dyDescent="0.3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21" x14ac:dyDescent="0.3">
      <c r="B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21" ht="34.5" customHeight="1" x14ac:dyDescent="0.3">
      <c r="B8" s="84" t="s">
        <v>48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2:21" x14ac:dyDescent="0.3"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3"/>
      <c r="T9" s="7"/>
      <c r="U9" s="5"/>
    </row>
    <row r="10" spans="2:21" ht="43.5" customHeight="1" thickBot="1" x14ac:dyDescent="0.35"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5" t="s">
        <v>15</v>
      </c>
      <c r="Q10" s="15" t="s">
        <v>16</v>
      </c>
      <c r="R10" s="16" t="s">
        <v>17</v>
      </c>
      <c r="T10" s="7"/>
      <c r="U10" s="5"/>
    </row>
    <row r="11" spans="2:21" ht="14.4" thickBot="1" x14ac:dyDescent="0.35">
      <c r="B11" s="7" t="s">
        <v>34</v>
      </c>
      <c r="C11" s="8">
        <v>2022</v>
      </c>
      <c r="D11" s="17">
        <v>161</v>
      </c>
      <c r="E11" s="17">
        <v>161</v>
      </c>
      <c r="F11" s="17">
        <v>161</v>
      </c>
      <c r="G11" s="17">
        <v>161</v>
      </c>
      <c r="H11" s="17">
        <v>161</v>
      </c>
      <c r="I11" s="17">
        <v>161</v>
      </c>
      <c r="J11" s="17">
        <v>161</v>
      </c>
      <c r="K11" s="17">
        <v>161</v>
      </c>
      <c r="L11" s="17">
        <v>161</v>
      </c>
      <c r="M11" s="17">
        <v>161</v>
      </c>
      <c r="N11" s="17">
        <v>161</v>
      </c>
      <c r="O11" s="17">
        <v>161</v>
      </c>
      <c r="P11" s="18">
        <f>SUM(D11:O11)</f>
        <v>1932</v>
      </c>
      <c r="Q11" s="19">
        <f>P11/$C$15*1000</f>
        <v>420</v>
      </c>
      <c r="R11" s="20" t="s">
        <v>18</v>
      </c>
      <c r="U11" s="85"/>
    </row>
    <row r="12" spans="2:21" x14ac:dyDescent="0.3">
      <c r="B12" s="7" t="s">
        <v>36</v>
      </c>
      <c r="C12" s="8">
        <v>2022</v>
      </c>
      <c r="D12" s="21">
        <v>128.80000000000001</v>
      </c>
      <c r="E12" s="21">
        <v>128.80000000000001</v>
      </c>
      <c r="F12" s="21">
        <v>128.80000000000001</v>
      </c>
      <c r="G12" s="21">
        <v>128.80000000000001</v>
      </c>
      <c r="H12" s="21">
        <v>128.80000000000001</v>
      </c>
      <c r="I12" s="21">
        <v>128.80000000000001</v>
      </c>
      <c r="J12" s="21">
        <v>128.80000000000001</v>
      </c>
      <c r="K12" s="21">
        <v>128.80000000000001</v>
      </c>
      <c r="L12" s="21">
        <v>128.80000000000001</v>
      </c>
      <c r="M12" s="21">
        <v>128.80000000000001</v>
      </c>
      <c r="N12" s="21">
        <v>128.80000000000001</v>
      </c>
      <c r="O12" s="21">
        <v>128.80000000000001</v>
      </c>
      <c r="P12" s="22">
        <f>SUM(D12:O12)</f>
        <v>1545.5999999999997</v>
      </c>
      <c r="Q12" s="23">
        <f>P12/$C$15*1000</f>
        <v>335.99999999999989</v>
      </c>
      <c r="T12" s="5"/>
      <c r="U12" s="85"/>
    </row>
    <row r="13" spans="2:21" x14ac:dyDescent="0.3">
      <c r="B13" s="7" t="s">
        <v>35</v>
      </c>
      <c r="C13" s="8">
        <v>2022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v>1320</v>
      </c>
      <c r="Q13" s="26">
        <f>P13/$C$15*1000</f>
        <v>286.95652173913044</v>
      </c>
      <c r="T13" s="6"/>
      <c r="U13" s="6"/>
    </row>
    <row r="14" spans="2:21" ht="14.4" thickBot="1" x14ac:dyDescent="0.35">
      <c r="D14" s="27"/>
      <c r="E14" s="27" t="s">
        <v>19</v>
      </c>
      <c r="F14" s="27"/>
      <c r="G14" s="27" t="s">
        <v>49</v>
      </c>
      <c r="H14" s="27"/>
      <c r="I14" s="27" t="s">
        <v>20</v>
      </c>
      <c r="P14" s="28"/>
      <c r="Q14" s="29"/>
    </row>
    <row r="15" spans="2:21" ht="14.4" thickBot="1" x14ac:dyDescent="0.35">
      <c r="B15" s="79" t="s">
        <v>28</v>
      </c>
      <c r="C15" s="30">
        <v>4600</v>
      </c>
      <c r="D15" s="4"/>
      <c r="O15" s="6" t="s">
        <v>22</v>
      </c>
      <c r="P15" s="33">
        <f>MAX(P11:P13)</f>
        <v>1932</v>
      </c>
      <c r="Q15" s="34">
        <f>MAX(Q11:Q13)</f>
        <v>420</v>
      </c>
    </row>
    <row r="16" spans="2:21" x14ac:dyDescent="0.3">
      <c r="B16" s="4"/>
      <c r="C16" s="32"/>
      <c r="O16" s="4"/>
      <c r="P16" s="4"/>
      <c r="Q16" s="4"/>
      <c r="R16" s="35"/>
    </row>
    <row r="17" spans="2:21" x14ac:dyDescent="0.3">
      <c r="B17" s="5"/>
      <c r="C17" s="6"/>
      <c r="O17" s="6"/>
      <c r="P17" s="2"/>
      <c r="Q17" s="3"/>
    </row>
    <row r="18" spans="2:21" x14ac:dyDescent="0.3">
      <c r="B18" s="5" t="s">
        <v>42</v>
      </c>
      <c r="C18" s="6"/>
      <c r="O18" s="6"/>
      <c r="P18" s="2"/>
      <c r="Q18" s="3"/>
    </row>
    <row r="19" spans="2:21" x14ac:dyDescent="0.3">
      <c r="B19" s="7" t="s">
        <v>54</v>
      </c>
      <c r="C19" s="76"/>
      <c r="O19" s="76"/>
      <c r="P19" s="2"/>
      <c r="Q19" s="3"/>
    </row>
    <row r="20" spans="2:21" x14ac:dyDescent="0.3">
      <c r="O20" s="8"/>
      <c r="P20" s="36"/>
      <c r="Q20" s="37"/>
    </row>
    <row r="21" spans="2:21" x14ac:dyDescent="0.3">
      <c r="B21" s="5" t="s">
        <v>43</v>
      </c>
      <c r="C21" s="6"/>
      <c r="O21" s="6"/>
      <c r="P21" s="2"/>
      <c r="Q21" s="3"/>
    </row>
    <row r="22" spans="2:21" x14ac:dyDescent="0.3">
      <c r="B22" s="7" t="s">
        <v>30</v>
      </c>
      <c r="C22" s="6"/>
      <c r="O22" s="6"/>
      <c r="P22" s="2"/>
      <c r="Q22" s="3"/>
    </row>
    <row r="23" spans="2:21" x14ac:dyDescent="0.3">
      <c r="C23" s="6"/>
      <c r="O23" s="6"/>
      <c r="P23" s="2"/>
      <c r="Q23" s="3"/>
    </row>
    <row r="24" spans="2:21" x14ac:dyDescent="0.3">
      <c r="B24" s="38" t="s">
        <v>23</v>
      </c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9"/>
      <c r="P24" s="41"/>
      <c r="Q24" s="42"/>
    </row>
    <row r="25" spans="2:21" s="44" customFormat="1" ht="25.95" customHeight="1" x14ac:dyDescent="0.3">
      <c r="B25" s="89" t="s">
        <v>50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43"/>
      <c r="T25" s="43"/>
      <c r="U25" s="43"/>
    </row>
    <row r="26" spans="2:21" s="44" customFormat="1" ht="14.55" customHeight="1" x14ac:dyDescent="0.3">
      <c r="B26" s="86" t="s">
        <v>29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43"/>
      <c r="S26" s="43"/>
      <c r="T26" s="43"/>
      <c r="U26" s="45"/>
    </row>
    <row r="27" spans="2:2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46"/>
      <c r="R27" s="47"/>
    </row>
  </sheetData>
  <mergeCells count="6">
    <mergeCell ref="B5:R6"/>
    <mergeCell ref="B25:R25"/>
    <mergeCell ref="B8:R8"/>
    <mergeCell ref="U11:U12"/>
    <mergeCell ref="B26:Q26"/>
    <mergeCell ref="B27:P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B74B-0563-4938-BFC6-974423FB00A7}">
  <sheetPr>
    <tabColor rgb="FFFFFF00"/>
  </sheetPr>
  <dimension ref="A2:S85"/>
  <sheetViews>
    <sheetView showGridLines="0" tabSelected="1" topLeftCell="A22" zoomScaleNormal="100" workbookViewId="0">
      <selection activeCell="C31" sqref="C31:S31"/>
    </sheetView>
  </sheetViews>
  <sheetFormatPr baseColWidth="10" defaultColWidth="10.88671875" defaultRowHeight="14.4" x14ac:dyDescent="0.3"/>
  <cols>
    <col min="1" max="1" width="3.109375" style="4" customWidth="1"/>
    <col min="2" max="2" width="2.88671875" style="7" bestFit="1" customWidth="1"/>
    <col min="3" max="3" width="45" style="7" customWidth="1"/>
    <col min="4" max="4" width="6.44140625" style="8" customWidth="1"/>
    <col min="5" max="5" width="4.5546875" style="7" bestFit="1" customWidth="1"/>
    <col min="6" max="6" width="4.33203125" style="7" bestFit="1" customWidth="1"/>
    <col min="7" max="7" width="4.77734375" style="7" bestFit="1" customWidth="1"/>
    <col min="8" max="8" width="4.6640625" style="7" bestFit="1" customWidth="1"/>
    <col min="9" max="9" width="4.77734375" style="7" bestFit="1" customWidth="1"/>
    <col min="10" max="10" width="5.33203125" style="7" bestFit="1" customWidth="1"/>
    <col min="11" max="11" width="5.77734375" style="7" customWidth="1"/>
    <col min="12" max="12" width="4.88671875" style="7" bestFit="1" customWidth="1"/>
    <col min="13" max="13" width="4.44140625" style="7" bestFit="1" customWidth="1"/>
    <col min="14" max="14" width="4.77734375" style="7" bestFit="1" customWidth="1"/>
    <col min="15" max="15" width="5.109375" style="7" customWidth="1"/>
    <col min="16" max="16" width="5.77734375" style="7" customWidth="1"/>
    <col min="17" max="17" width="6" style="7" customWidth="1"/>
    <col min="18" max="18" width="12.5546875" style="8" customWidth="1"/>
    <col min="19" max="19" width="6.77734375" style="72" customWidth="1"/>
    <col min="20" max="16384" width="10.88671875" style="49"/>
  </cols>
  <sheetData>
    <row r="2" spans="2:19" ht="15.6" x14ac:dyDescent="0.3">
      <c r="C2" s="81" t="s">
        <v>56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2"/>
    </row>
    <row r="3" spans="2:19" x14ac:dyDescent="0.3">
      <c r="C3" s="5"/>
      <c r="D3" s="6"/>
      <c r="S3" s="35"/>
    </row>
    <row r="4" spans="2:19" ht="14.55" customHeight="1" x14ac:dyDescent="0.3">
      <c r="B4" s="5"/>
      <c r="C4" s="90" t="s">
        <v>61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2:19" ht="8.5500000000000007" customHeight="1" x14ac:dyDescent="0.3">
      <c r="B5" s="5"/>
      <c r="C5" s="80"/>
      <c r="D5" s="16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16"/>
    </row>
    <row r="6" spans="2:19" ht="30.45" customHeight="1" x14ac:dyDescent="0.3">
      <c r="B6" s="5"/>
      <c r="C6" s="88" t="s">
        <v>40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2:19" ht="30.45" customHeight="1" x14ac:dyDescent="0.3">
      <c r="C7" s="84" t="s">
        <v>39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2:19" x14ac:dyDescent="0.3">
      <c r="E8" s="5"/>
    </row>
    <row r="9" spans="2:19" ht="39.6" x14ac:dyDescent="0.3"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  <c r="J9" s="14" t="s">
        <v>8</v>
      </c>
      <c r="K9" s="14" t="s">
        <v>9</v>
      </c>
      <c r="L9" s="14" t="s">
        <v>10</v>
      </c>
      <c r="M9" s="14" t="s">
        <v>11</v>
      </c>
      <c r="N9" s="14" t="s">
        <v>12</v>
      </c>
      <c r="O9" s="14" t="s">
        <v>13</v>
      </c>
      <c r="P9" s="14" t="s">
        <v>14</v>
      </c>
      <c r="Q9" s="14" t="s">
        <v>22</v>
      </c>
      <c r="R9" s="15" t="s">
        <v>16</v>
      </c>
      <c r="S9" s="52" t="s">
        <v>17</v>
      </c>
    </row>
    <row r="10" spans="2:19" x14ac:dyDescent="0.3">
      <c r="C10" s="7" t="s">
        <v>34</v>
      </c>
      <c r="D10" s="8">
        <v>2021</v>
      </c>
      <c r="E10" s="53">
        <f t="shared" ref="E10:P10" si="0">100*$D$14/1000</f>
        <v>440</v>
      </c>
      <c r="F10" s="53">
        <f t="shared" si="0"/>
        <v>440</v>
      </c>
      <c r="G10" s="53">
        <f t="shared" si="0"/>
        <v>440</v>
      </c>
      <c r="H10" s="53">
        <f t="shared" si="0"/>
        <v>440</v>
      </c>
      <c r="I10" s="53">
        <f t="shared" si="0"/>
        <v>440</v>
      </c>
      <c r="J10" s="53">
        <f t="shared" si="0"/>
        <v>440</v>
      </c>
      <c r="K10" s="53">
        <f t="shared" si="0"/>
        <v>440</v>
      </c>
      <c r="L10" s="53">
        <f t="shared" si="0"/>
        <v>440</v>
      </c>
      <c r="M10" s="53">
        <f t="shared" si="0"/>
        <v>440</v>
      </c>
      <c r="N10" s="53">
        <f t="shared" si="0"/>
        <v>440</v>
      </c>
      <c r="O10" s="53">
        <f t="shared" si="0"/>
        <v>440</v>
      </c>
      <c r="P10" s="53">
        <f t="shared" si="0"/>
        <v>440</v>
      </c>
      <c r="Q10" s="54">
        <f>SUM(E10:P10)</f>
        <v>5280</v>
      </c>
      <c r="R10" s="19">
        <f>Q10/$D$14*1000</f>
        <v>1200</v>
      </c>
    </row>
    <row r="11" spans="2:19" ht="19.05" customHeight="1" thickBot="1" x14ac:dyDescent="0.35">
      <c r="C11" s="55" t="s">
        <v>38</v>
      </c>
      <c r="D11" s="56">
        <v>2021</v>
      </c>
      <c r="E11" s="57">
        <f>120*$D$14/1000</f>
        <v>528</v>
      </c>
      <c r="F11" s="57">
        <f>120*$D$14/1000</f>
        <v>528</v>
      </c>
      <c r="G11" s="58">
        <f t="shared" ref="G11:P11" si="1">110*$D$14/1000</f>
        <v>484</v>
      </c>
      <c r="H11" s="58">
        <f t="shared" si="1"/>
        <v>484</v>
      </c>
      <c r="I11" s="58">
        <f t="shared" si="1"/>
        <v>484</v>
      </c>
      <c r="J11" s="58">
        <f t="shared" si="1"/>
        <v>484</v>
      </c>
      <c r="K11" s="58">
        <f t="shared" si="1"/>
        <v>484</v>
      </c>
      <c r="L11" s="58">
        <f t="shared" si="1"/>
        <v>484</v>
      </c>
      <c r="M11" s="58">
        <f t="shared" si="1"/>
        <v>484</v>
      </c>
      <c r="N11" s="58">
        <f t="shared" si="1"/>
        <v>484</v>
      </c>
      <c r="O11" s="58">
        <f t="shared" si="1"/>
        <v>484</v>
      </c>
      <c r="P11" s="58">
        <f t="shared" si="1"/>
        <v>484</v>
      </c>
      <c r="Q11" s="59">
        <f>SUM(E11:P11)</f>
        <v>5896</v>
      </c>
      <c r="R11" s="23">
        <f>Q11/$D$14*1000</f>
        <v>1340</v>
      </c>
    </row>
    <row r="12" spans="2:19" ht="17.55" customHeight="1" thickBot="1" x14ac:dyDescent="0.35">
      <c r="C12" s="60" t="s">
        <v>41</v>
      </c>
      <c r="D12" s="56">
        <v>2021</v>
      </c>
      <c r="E12" s="57">
        <f>120*$D$14/1000</f>
        <v>528</v>
      </c>
      <c r="F12" s="57">
        <f>120*$D$14/1000</f>
        <v>528</v>
      </c>
      <c r="G12" s="92">
        <v>5000</v>
      </c>
      <c r="H12" s="92"/>
      <c r="I12" s="92"/>
      <c r="J12" s="92"/>
      <c r="K12" s="92"/>
      <c r="L12" s="92"/>
      <c r="M12" s="92"/>
      <c r="N12" s="92"/>
      <c r="O12" s="92"/>
      <c r="P12" s="92"/>
      <c r="Q12" s="61">
        <f>SUM(E12:P12)</f>
        <v>6056</v>
      </c>
      <c r="R12" s="26">
        <f>Q12/$D$14*1000</f>
        <v>1376.3636363636365</v>
      </c>
      <c r="S12" s="71" t="s">
        <v>18</v>
      </c>
    </row>
    <row r="13" spans="2:19" ht="15" thickBot="1" x14ac:dyDescent="0.35">
      <c r="C13" s="60"/>
      <c r="D13" s="56"/>
      <c r="E13" s="27"/>
      <c r="F13" s="27" t="s">
        <v>19</v>
      </c>
      <c r="G13" s="27"/>
      <c r="H13" s="27" t="s">
        <v>31</v>
      </c>
      <c r="I13" s="27"/>
      <c r="J13" s="27" t="s">
        <v>49</v>
      </c>
      <c r="K13" s="27"/>
      <c r="L13" s="27" t="s">
        <v>20</v>
      </c>
      <c r="M13" s="10"/>
      <c r="N13" s="10"/>
      <c r="O13" s="10"/>
      <c r="P13" s="10"/>
      <c r="Q13" s="33"/>
      <c r="R13" s="33"/>
    </row>
    <row r="14" spans="2:19" ht="15" thickBot="1" x14ac:dyDescent="0.35">
      <c r="C14" s="79" t="s">
        <v>21</v>
      </c>
      <c r="D14" s="30">
        <v>4400</v>
      </c>
      <c r="E14" s="39"/>
      <c r="F14" s="39"/>
      <c r="G14" s="39"/>
      <c r="H14" s="39"/>
      <c r="I14" s="39"/>
      <c r="J14" s="39"/>
      <c r="K14" s="39"/>
      <c r="L14" s="39"/>
      <c r="P14" s="6" t="s">
        <v>22</v>
      </c>
      <c r="Q14" s="33">
        <f>MAX(Q10:Q12)</f>
        <v>6056</v>
      </c>
      <c r="R14" s="34">
        <f>MAX(R10:R12)</f>
        <v>1376.3636363636365</v>
      </c>
    </row>
    <row r="15" spans="2:19" x14ac:dyDescent="0.3">
      <c r="C15" s="49"/>
      <c r="D15" s="50"/>
      <c r="S15" s="70"/>
    </row>
    <row r="16" spans="2:19" x14ac:dyDescent="0.3">
      <c r="C16" s="5"/>
      <c r="D16" s="6"/>
      <c r="P16" s="6"/>
      <c r="Q16" s="2"/>
      <c r="R16" s="3"/>
    </row>
    <row r="17" spans="2:19" s="4" customFormat="1" ht="13.8" x14ac:dyDescent="0.3">
      <c r="B17" s="94" t="s">
        <v>42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6"/>
      <c r="P17" s="2"/>
      <c r="Q17" s="3"/>
      <c r="S17" s="35"/>
    </row>
    <row r="18" spans="2:19" s="4" customFormat="1" ht="13.8" x14ac:dyDescent="0.3">
      <c r="B18" s="9" t="s">
        <v>55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82"/>
      <c r="Q18" s="82"/>
      <c r="R18" s="44"/>
      <c r="S18" s="35"/>
    </row>
    <row r="19" spans="2:19" s="4" customFormat="1" ht="13.8" x14ac:dyDescent="0.3"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  <c r="P19" s="36"/>
      <c r="Q19" s="37"/>
      <c r="S19" s="35"/>
    </row>
    <row r="20" spans="2:19" s="4" customFormat="1" ht="13.8" x14ac:dyDescent="0.3">
      <c r="B20" s="94" t="s">
        <v>43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6"/>
      <c r="P20" s="2"/>
      <c r="Q20" s="3"/>
      <c r="S20" s="35"/>
    </row>
    <row r="21" spans="2:19" s="4" customFormat="1" ht="13.8" x14ac:dyDescent="0.3">
      <c r="B21" s="93" t="s">
        <v>44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6"/>
      <c r="P21" s="2"/>
      <c r="Q21" s="3"/>
      <c r="S21" s="35"/>
    </row>
    <row r="22" spans="2:19" s="4" customFormat="1" ht="13.8" x14ac:dyDescent="0.3">
      <c r="B22" s="7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6"/>
      <c r="P22" s="2"/>
      <c r="Q22" s="3"/>
      <c r="S22" s="35"/>
    </row>
    <row r="23" spans="2:19" s="4" customFormat="1" ht="13.8" x14ac:dyDescent="0.3">
      <c r="B23" s="38" t="s">
        <v>23</v>
      </c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39"/>
      <c r="P23" s="41"/>
      <c r="Q23" s="42"/>
      <c r="S23" s="35"/>
    </row>
    <row r="24" spans="2:19" s="44" customFormat="1" ht="25.95" customHeight="1" x14ac:dyDescent="0.3">
      <c r="B24" s="89" t="s">
        <v>62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73"/>
    </row>
    <row r="25" spans="2:19" s="44" customFormat="1" ht="14.55" customHeight="1" x14ac:dyDescent="0.3">
      <c r="B25" s="89" t="s">
        <v>45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73"/>
    </row>
    <row r="26" spans="2:19" s="4" customFormat="1" ht="13.8" x14ac:dyDescent="0.3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46"/>
      <c r="R26" s="47"/>
      <c r="S26" s="35"/>
    </row>
    <row r="27" spans="2:19" ht="14.55" customHeight="1" x14ac:dyDescent="0.3">
      <c r="C27" s="47"/>
      <c r="D27" s="62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62"/>
      <c r="S27" s="62"/>
    </row>
    <row r="28" spans="2:19" x14ac:dyDescent="0.3">
      <c r="C28" s="5"/>
      <c r="D28" s="6"/>
    </row>
    <row r="29" spans="2:19" ht="15.6" x14ac:dyDescent="0.3">
      <c r="C29" s="78" t="s">
        <v>57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2"/>
    </row>
    <row r="30" spans="2:19" ht="15.6" x14ac:dyDescent="0.3">
      <c r="C30" s="78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2"/>
    </row>
    <row r="31" spans="2:19" x14ac:dyDescent="0.3">
      <c r="C31" s="90" t="s">
        <v>61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2:19" ht="7.95" customHeight="1" x14ac:dyDescent="0.3">
      <c r="C32" s="80"/>
      <c r="D32" s="16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16"/>
    </row>
    <row r="33" spans="1:19" x14ac:dyDescent="0.3">
      <c r="C33" s="88" t="s">
        <v>40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9" x14ac:dyDescent="0.3">
      <c r="C34" s="5"/>
      <c r="D34" s="6"/>
    </row>
    <row r="35" spans="1:19" ht="25.5" customHeight="1" x14ac:dyDescent="0.3">
      <c r="C35" s="84" t="s">
        <v>39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</row>
    <row r="36" spans="1:19" s="64" customFormat="1" x14ac:dyDescent="0.3">
      <c r="A36" s="63"/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2"/>
      <c r="R36" s="13"/>
      <c r="S36" s="74"/>
    </row>
    <row r="37" spans="1:19" ht="39.6" x14ac:dyDescent="0.3">
      <c r="C37" s="14" t="s">
        <v>1</v>
      </c>
      <c r="D37" s="14" t="s">
        <v>2</v>
      </c>
      <c r="E37" s="14" t="s">
        <v>3</v>
      </c>
      <c r="F37" s="14" t="s">
        <v>4</v>
      </c>
      <c r="G37" s="14" t="s">
        <v>5</v>
      </c>
      <c r="H37" s="14" t="s">
        <v>6</v>
      </c>
      <c r="I37" s="14" t="s">
        <v>7</v>
      </c>
      <c r="J37" s="14" t="s">
        <v>8</v>
      </c>
      <c r="K37" s="14" t="s">
        <v>9</v>
      </c>
      <c r="L37" s="14" t="s">
        <v>10</v>
      </c>
      <c r="M37" s="14" t="s">
        <v>11</v>
      </c>
      <c r="N37" s="14" t="s">
        <v>12</v>
      </c>
      <c r="O37" s="14" t="s">
        <v>13</v>
      </c>
      <c r="P37" s="14" t="s">
        <v>14</v>
      </c>
      <c r="Q37" s="14" t="s">
        <v>22</v>
      </c>
      <c r="R37" s="15" t="s">
        <v>16</v>
      </c>
      <c r="S37" s="16" t="s">
        <v>17</v>
      </c>
    </row>
    <row r="38" spans="1:19" ht="15" thickBot="1" x14ac:dyDescent="0.35">
      <c r="C38" s="7" t="s">
        <v>34</v>
      </c>
      <c r="D38" s="8">
        <v>2021</v>
      </c>
      <c r="E38" s="17">
        <f t="shared" ref="E38:P38" si="2">50*$D$42/1000</f>
        <v>220</v>
      </c>
      <c r="F38" s="17">
        <f t="shared" si="2"/>
        <v>220</v>
      </c>
      <c r="G38" s="17">
        <f t="shared" si="2"/>
        <v>220</v>
      </c>
      <c r="H38" s="17">
        <f t="shared" si="2"/>
        <v>220</v>
      </c>
      <c r="I38" s="17">
        <f t="shared" si="2"/>
        <v>220</v>
      </c>
      <c r="J38" s="17">
        <f t="shared" si="2"/>
        <v>220</v>
      </c>
      <c r="K38" s="17">
        <f t="shared" si="2"/>
        <v>220</v>
      </c>
      <c r="L38" s="17">
        <f t="shared" si="2"/>
        <v>220</v>
      </c>
      <c r="M38" s="17">
        <f t="shared" si="2"/>
        <v>220</v>
      </c>
      <c r="N38" s="17">
        <f t="shared" si="2"/>
        <v>220</v>
      </c>
      <c r="O38" s="17">
        <f t="shared" si="2"/>
        <v>220</v>
      </c>
      <c r="P38" s="17">
        <f t="shared" si="2"/>
        <v>220</v>
      </c>
      <c r="Q38" s="19">
        <f>SUM(E38:P38)</f>
        <v>2640</v>
      </c>
      <c r="R38" s="19">
        <f>Q38/$D$42*1000</f>
        <v>600</v>
      </c>
    </row>
    <row r="39" spans="1:19" ht="15" thickBot="1" x14ac:dyDescent="0.35">
      <c r="C39" s="55" t="s">
        <v>38</v>
      </c>
      <c r="D39" s="56">
        <v>2021</v>
      </c>
      <c r="E39" s="65">
        <f>60*$D$42/1000</f>
        <v>264</v>
      </c>
      <c r="F39" s="65">
        <f>60*$D$42/1000</f>
        <v>264</v>
      </c>
      <c r="G39" s="21">
        <f t="shared" ref="G39:P39" si="3">55*$D$42/1000</f>
        <v>242</v>
      </c>
      <c r="H39" s="21">
        <f t="shared" si="3"/>
        <v>242</v>
      </c>
      <c r="I39" s="21">
        <f t="shared" si="3"/>
        <v>242</v>
      </c>
      <c r="J39" s="21">
        <f t="shared" si="3"/>
        <v>242</v>
      </c>
      <c r="K39" s="21">
        <f t="shared" si="3"/>
        <v>242</v>
      </c>
      <c r="L39" s="21">
        <f t="shared" si="3"/>
        <v>242</v>
      </c>
      <c r="M39" s="21">
        <f t="shared" si="3"/>
        <v>242</v>
      </c>
      <c r="N39" s="21">
        <f t="shared" si="3"/>
        <v>242</v>
      </c>
      <c r="O39" s="21">
        <f t="shared" si="3"/>
        <v>242</v>
      </c>
      <c r="P39" s="21">
        <f t="shared" si="3"/>
        <v>242</v>
      </c>
      <c r="Q39" s="23">
        <f>SUM(E39:P39)</f>
        <v>2948</v>
      </c>
      <c r="R39" s="23">
        <f>Q39/$D$42*1000</f>
        <v>670</v>
      </c>
      <c r="S39" s="71" t="s">
        <v>18</v>
      </c>
    </row>
    <row r="40" spans="1:19" x14ac:dyDescent="0.3">
      <c r="C40" s="60" t="s">
        <v>37</v>
      </c>
      <c r="D40" s="56">
        <v>2021</v>
      </c>
      <c r="E40" s="65">
        <f>60*$D$42/1000</f>
        <v>264</v>
      </c>
      <c r="F40" s="65">
        <f>60*$D$42/1000</f>
        <v>264</v>
      </c>
      <c r="G40" s="91">
        <v>2000</v>
      </c>
      <c r="H40" s="91"/>
      <c r="I40" s="91"/>
      <c r="J40" s="91"/>
      <c r="K40" s="91"/>
      <c r="L40" s="91"/>
      <c r="M40" s="91"/>
      <c r="N40" s="91"/>
      <c r="O40" s="91"/>
      <c r="P40" s="91"/>
      <c r="Q40" s="26">
        <f>SUM(E40:P40)</f>
        <v>2528</v>
      </c>
      <c r="R40" s="26">
        <f>Q40/$D$42*1000</f>
        <v>574.54545454545462</v>
      </c>
    </row>
    <row r="41" spans="1:19" x14ac:dyDescent="0.3">
      <c r="C41" s="60"/>
      <c r="D41" s="56"/>
      <c r="E41" s="27"/>
      <c r="F41" s="27" t="s">
        <v>19</v>
      </c>
      <c r="G41" s="27"/>
      <c r="H41" s="27" t="s">
        <v>31</v>
      </c>
      <c r="I41" s="27"/>
      <c r="J41" s="27" t="s">
        <v>49</v>
      </c>
      <c r="K41" s="27"/>
      <c r="L41" s="27" t="s">
        <v>20</v>
      </c>
      <c r="Q41" s="29"/>
      <c r="R41" s="29"/>
    </row>
    <row r="42" spans="1:19" ht="15" thickBot="1" x14ac:dyDescent="0.35">
      <c r="C42" s="79" t="s">
        <v>21</v>
      </c>
      <c r="D42" s="30">
        <v>4400</v>
      </c>
      <c r="Q42" s="31"/>
      <c r="R42" s="31"/>
    </row>
    <row r="43" spans="1:19" ht="14.55" customHeight="1" thickBot="1" x14ac:dyDescent="0.35">
      <c r="P43" s="66" t="s">
        <v>22</v>
      </c>
      <c r="Q43" s="29">
        <f>MAX(Q38:Q40)</f>
        <v>2948</v>
      </c>
      <c r="R43" s="34">
        <f>MAX(R38:R40)</f>
        <v>670</v>
      </c>
      <c r="S43" s="75"/>
    </row>
    <row r="44" spans="1:19" ht="14.55" customHeight="1" x14ac:dyDescent="0.3">
      <c r="P44" s="66"/>
      <c r="Q44" s="29"/>
      <c r="R44" s="83"/>
      <c r="S44" s="75"/>
    </row>
    <row r="45" spans="1:19" ht="14.55" customHeight="1" x14ac:dyDescent="0.3"/>
    <row r="46" spans="1:19" s="4" customFormat="1" ht="13.8" x14ac:dyDescent="0.3">
      <c r="B46" s="94" t="s">
        <v>42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6"/>
      <c r="P46" s="2"/>
      <c r="Q46" s="3"/>
      <c r="S46" s="35"/>
    </row>
    <row r="47" spans="1:19" s="4" customFormat="1" ht="13.8" x14ac:dyDescent="0.3">
      <c r="B47" s="7" t="s">
        <v>65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/>
      <c r="P47" s="36"/>
      <c r="Q47" s="37"/>
      <c r="S47" s="35"/>
    </row>
    <row r="48" spans="1:19" s="4" customFormat="1" ht="13.8" x14ac:dyDescent="0.3"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36"/>
      <c r="Q48" s="37"/>
      <c r="S48" s="35"/>
    </row>
    <row r="49" spans="2:19" s="4" customFormat="1" ht="13.8" x14ac:dyDescent="0.3">
      <c r="B49" s="94" t="s">
        <v>43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6"/>
      <c r="P49" s="2"/>
      <c r="Q49" s="3"/>
      <c r="S49" s="35"/>
    </row>
    <row r="50" spans="2:19" s="4" customFormat="1" ht="13.8" x14ac:dyDescent="0.3">
      <c r="B50" s="7" t="s">
        <v>26</v>
      </c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2"/>
      <c r="Q50" s="3"/>
      <c r="S50" s="35"/>
    </row>
    <row r="51" spans="2:19" s="4" customFormat="1" ht="13.8" x14ac:dyDescent="0.3">
      <c r="B51" s="7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  <c r="P51" s="2"/>
      <c r="Q51" s="3"/>
      <c r="S51" s="35"/>
    </row>
    <row r="52" spans="2:19" s="4" customFormat="1" ht="13.8" x14ac:dyDescent="0.3">
      <c r="B52" s="38" t="s">
        <v>23</v>
      </c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39"/>
      <c r="P52" s="41"/>
      <c r="Q52" s="42"/>
      <c r="S52" s="35"/>
    </row>
    <row r="53" spans="2:19" s="44" customFormat="1" ht="13.8" x14ac:dyDescent="0.3">
      <c r="B53" s="86" t="s">
        <v>64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43"/>
      <c r="S53" s="73"/>
    </row>
    <row r="54" spans="2:19" s="44" customFormat="1" ht="14.55" customHeight="1" x14ac:dyDescent="0.3">
      <c r="B54" s="86" t="s">
        <v>24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43"/>
      <c r="S54" s="73"/>
    </row>
    <row r="55" spans="2:19" s="4" customFormat="1" ht="13.8" x14ac:dyDescent="0.3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46"/>
      <c r="R55" s="47"/>
      <c r="S55" s="35"/>
    </row>
    <row r="56" spans="2:19" x14ac:dyDescent="0.3"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6"/>
    </row>
    <row r="57" spans="2:19" x14ac:dyDescent="0.3">
      <c r="C57" s="55"/>
      <c r="D57" s="56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6"/>
    </row>
    <row r="58" spans="2:19" ht="15.6" x14ac:dyDescent="0.3">
      <c r="C58" s="78" t="s">
        <v>58</v>
      </c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3"/>
      <c r="S58" s="2"/>
    </row>
    <row r="59" spans="2:19" x14ac:dyDescent="0.3">
      <c r="C59" s="5"/>
      <c r="D59" s="6"/>
      <c r="S59" s="4"/>
    </row>
    <row r="60" spans="2:19" x14ac:dyDescent="0.3">
      <c r="C60" s="90" t="s">
        <v>61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</row>
    <row r="61" spans="2:19" ht="10.050000000000001" customHeight="1" x14ac:dyDescent="0.3">
      <c r="C61" s="80"/>
      <c r="D61" s="16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16"/>
    </row>
    <row r="62" spans="2:19" x14ac:dyDescent="0.3">
      <c r="C62" s="88" t="s">
        <v>40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</row>
    <row r="63" spans="2:19" x14ac:dyDescent="0.3">
      <c r="B63" s="67"/>
      <c r="C63" s="5"/>
      <c r="D63" s="6"/>
    </row>
    <row r="64" spans="2:19" ht="30" customHeight="1" x14ac:dyDescent="0.3">
      <c r="B64" s="67"/>
      <c r="C64" s="84" t="s">
        <v>39</v>
      </c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</row>
    <row r="65" spans="1:19" x14ac:dyDescent="0.3">
      <c r="B65" s="67"/>
      <c r="E65" s="5"/>
    </row>
    <row r="66" spans="1:19" ht="40.200000000000003" thickBot="1" x14ac:dyDescent="0.35">
      <c r="B66" s="67"/>
      <c r="C66" s="14" t="s">
        <v>1</v>
      </c>
      <c r="D66" s="14" t="s">
        <v>2</v>
      </c>
      <c r="E66" s="14" t="s">
        <v>3</v>
      </c>
      <c r="F66" s="14" t="s">
        <v>4</v>
      </c>
      <c r="G66" s="14" t="s">
        <v>5</v>
      </c>
      <c r="H66" s="14" t="s">
        <v>6</v>
      </c>
      <c r="I66" s="14" t="s">
        <v>7</v>
      </c>
      <c r="J66" s="14" t="s">
        <v>8</v>
      </c>
      <c r="K66" s="14" t="s">
        <v>9</v>
      </c>
      <c r="L66" s="14" t="s">
        <v>10</v>
      </c>
      <c r="M66" s="14" t="s">
        <v>11</v>
      </c>
      <c r="N66" s="14" t="s">
        <v>12</v>
      </c>
      <c r="O66" s="14" t="s">
        <v>13</v>
      </c>
      <c r="P66" s="14" t="s">
        <v>14</v>
      </c>
      <c r="Q66" s="14" t="s">
        <v>22</v>
      </c>
      <c r="R66" s="15" t="s">
        <v>16</v>
      </c>
      <c r="S66" s="16" t="s">
        <v>17</v>
      </c>
    </row>
    <row r="67" spans="1:19" ht="15" thickBot="1" x14ac:dyDescent="0.35">
      <c r="B67" s="67"/>
      <c r="C67" s="7" t="s">
        <v>34</v>
      </c>
      <c r="D67" s="8">
        <v>2022</v>
      </c>
      <c r="E67" s="53">
        <f t="shared" ref="E67:P67" si="4">30*$D$71/1000</f>
        <v>138</v>
      </c>
      <c r="F67" s="53">
        <f t="shared" si="4"/>
        <v>138</v>
      </c>
      <c r="G67" s="53">
        <f t="shared" si="4"/>
        <v>138</v>
      </c>
      <c r="H67" s="53">
        <f t="shared" si="4"/>
        <v>138</v>
      </c>
      <c r="I67" s="53">
        <f t="shared" si="4"/>
        <v>138</v>
      </c>
      <c r="J67" s="53">
        <f t="shared" si="4"/>
        <v>138</v>
      </c>
      <c r="K67" s="53">
        <f t="shared" si="4"/>
        <v>138</v>
      </c>
      <c r="L67" s="53">
        <f t="shared" si="4"/>
        <v>138</v>
      </c>
      <c r="M67" s="53">
        <f t="shared" si="4"/>
        <v>138</v>
      </c>
      <c r="N67" s="53">
        <f t="shared" si="4"/>
        <v>138</v>
      </c>
      <c r="O67" s="53">
        <f t="shared" si="4"/>
        <v>138</v>
      </c>
      <c r="P67" s="53">
        <f t="shared" si="4"/>
        <v>138</v>
      </c>
      <c r="Q67" s="19">
        <f>SUM(E67:P67)</f>
        <v>1656</v>
      </c>
      <c r="R67" s="19">
        <f>Q67/$D$71*1000</f>
        <v>360</v>
      </c>
      <c r="S67" s="71" t="s">
        <v>18</v>
      </c>
    </row>
    <row r="68" spans="1:19" ht="17.55" customHeight="1" x14ac:dyDescent="0.3">
      <c r="B68" s="67"/>
      <c r="C68" s="55" t="s">
        <v>38</v>
      </c>
      <c r="D68" s="56">
        <v>2022</v>
      </c>
      <c r="E68" s="57">
        <f>35*$D$71/1000</f>
        <v>161</v>
      </c>
      <c r="F68" s="57">
        <f>35*$D$71/1000</f>
        <v>161</v>
      </c>
      <c r="G68" s="58">
        <f t="shared" ref="G68:P68" si="5">28*$D$71/1000</f>
        <v>128.80000000000001</v>
      </c>
      <c r="H68" s="58">
        <f t="shared" si="5"/>
        <v>128.80000000000001</v>
      </c>
      <c r="I68" s="58">
        <f t="shared" si="5"/>
        <v>128.80000000000001</v>
      </c>
      <c r="J68" s="58">
        <f t="shared" si="5"/>
        <v>128.80000000000001</v>
      </c>
      <c r="K68" s="58">
        <f t="shared" si="5"/>
        <v>128.80000000000001</v>
      </c>
      <c r="L68" s="58">
        <f t="shared" si="5"/>
        <v>128.80000000000001</v>
      </c>
      <c r="M68" s="58">
        <f t="shared" si="5"/>
        <v>128.80000000000001</v>
      </c>
      <c r="N68" s="58">
        <f t="shared" si="5"/>
        <v>128.80000000000001</v>
      </c>
      <c r="O68" s="58">
        <f t="shared" si="5"/>
        <v>128.80000000000001</v>
      </c>
      <c r="P68" s="58">
        <f t="shared" si="5"/>
        <v>128.80000000000001</v>
      </c>
      <c r="Q68" s="23">
        <f>SUM(E68:P68)</f>
        <v>1609.9999999999998</v>
      </c>
      <c r="R68" s="23">
        <f>Q68/$D$71*1000</f>
        <v>350</v>
      </c>
    </row>
    <row r="69" spans="1:19" x14ac:dyDescent="0.3">
      <c r="B69" s="67"/>
      <c r="C69" s="60" t="s">
        <v>37</v>
      </c>
      <c r="D69" s="56">
        <v>2022</v>
      </c>
      <c r="E69" s="57">
        <f>35*$D$71/1000</f>
        <v>161</v>
      </c>
      <c r="F69" s="57">
        <f>35*$D$71/1000</f>
        <v>161</v>
      </c>
      <c r="G69" s="91">
        <v>1000</v>
      </c>
      <c r="H69" s="91"/>
      <c r="I69" s="91"/>
      <c r="J69" s="91"/>
      <c r="K69" s="91"/>
      <c r="L69" s="91"/>
      <c r="M69" s="91"/>
      <c r="N69" s="91"/>
      <c r="O69" s="91"/>
      <c r="P69" s="91"/>
      <c r="Q69" s="26">
        <f>SUM(E69:P69)</f>
        <v>1322</v>
      </c>
      <c r="R69" s="26">
        <f>Q69/$D$71*1000</f>
        <v>287.39130434782606</v>
      </c>
    </row>
    <row r="70" spans="1:19" s="64" customFormat="1" x14ac:dyDescent="0.3">
      <c r="A70" s="63"/>
      <c r="B70" s="68"/>
      <c r="C70" s="60"/>
      <c r="D70" s="56"/>
      <c r="E70" s="27"/>
      <c r="F70" s="27" t="s">
        <v>19</v>
      </c>
      <c r="G70" s="27"/>
      <c r="H70" s="27" t="s">
        <v>31</v>
      </c>
      <c r="I70" s="27"/>
      <c r="J70" s="27" t="s">
        <v>49</v>
      </c>
      <c r="K70" s="27"/>
      <c r="L70" s="27" t="s">
        <v>20</v>
      </c>
      <c r="M70" s="11"/>
      <c r="N70" s="11"/>
      <c r="O70" s="11"/>
      <c r="P70" s="11"/>
      <c r="Q70" s="33"/>
      <c r="R70" s="33"/>
      <c r="S70" s="74"/>
    </row>
    <row r="71" spans="1:19" ht="15" thickBot="1" x14ac:dyDescent="0.35">
      <c r="B71" s="67"/>
      <c r="C71" s="79" t="s">
        <v>28</v>
      </c>
      <c r="D71" s="30">
        <v>4600</v>
      </c>
      <c r="E71" s="69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3"/>
      <c r="R71" s="33"/>
    </row>
    <row r="72" spans="1:19" ht="15" thickBot="1" x14ac:dyDescent="0.35">
      <c r="B72" s="67"/>
      <c r="P72" s="5" t="s">
        <v>22</v>
      </c>
      <c r="Q72" s="33">
        <f>MAX(Q67:Q69)</f>
        <v>1656</v>
      </c>
      <c r="R72" s="34">
        <f>MAX(R67:R69)</f>
        <v>360</v>
      </c>
      <c r="S72" s="70" t="s">
        <v>32</v>
      </c>
    </row>
    <row r="73" spans="1:19" x14ac:dyDescent="0.3">
      <c r="B73" s="67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9" s="4" customFormat="1" ht="13.8" x14ac:dyDescent="0.3">
      <c r="B74" s="94" t="s">
        <v>42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6"/>
      <c r="P74" s="2"/>
      <c r="Q74" s="3"/>
    </row>
    <row r="75" spans="1:19" s="4" customFormat="1" ht="13.8" x14ac:dyDescent="0.3">
      <c r="B75" s="7" t="s">
        <v>66</v>
      </c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  <c r="P75" s="36"/>
      <c r="Q75" s="37"/>
    </row>
    <row r="76" spans="1:19" s="4" customFormat="1" ht="13.8" x14ac:dyDescent="0.3"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8"/>
      <c r="P76" s="36"/>
      <c r="Q76" s="37"/>
    </row>
    <row r="77" spans="1:19" s="4" customFormat="1" ht="13.8" x14ac:dyDescent="0.3">
      <c r="B77" s="94" t="s">
        <v>43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6"/>
      <c r="P77" s="2"/>
      <c r="Q77" s="3"/>
    </row>
    <row r="78" spans="1:19" s="4" customFormat="1" ht="13.8" x14ac:dyDescent="0.3">
      <c r="B78" s="7" t="s">
        <v>30</v>
      </c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6"/>
      <c r="P78" s="2"/>
      <c r="Q78" s="3"/>
    </row>
    <row r="79" spans="1:19" s="4" customFormat="1" ht="13.8" x14ac:dyDescent="0.3">
      <c r="B79" s="7"/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6"/>
      <c r="P79" s="2"/>
      <c r="Q79" s="3"/>
    </row>
    <row r="80" spans="1:19" s="4" customFormat="1" ht="13.8" x14ac:dyDescent="0.3">
      <c r="B80" s="38" t="s">
        <v>23</v>
      </c>
      <c r="C80" s="39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39"/>
      <c r="P80" s="41"/>
      <c r="Q80" s="42"/>
    </row>
    <row r="81" spans="2:19" s="44" customFormat="1" ht="13.8" x14ac:dyDescent="0.3">
      <c r="B81" s="86" t="s">
        <v>63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43"/>
      <c r="S81" s="43"/>
    </row>
    <row r="82" spans="2:19" s="44" customFormat="1" ht="14.55" customHeight="1" x14ac:dyDescent="0.3">
      <c r="B82" s="86" t="s">
        <v>29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43"/>
      <c r="S82" s="43"/>
    </row>
    <row r="83" spans="2:19" s="4" customFormat="1" ht="13.8" x14ac:dyDescent="0.3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46"/>
      <c r="R83" s="47"/>
    </row>
    <row r="84" spans="2:19" ht="14.55" customHeight="1" x14ac:dyDescent="0.3"/>
    <row r="85" spans="2:19" ht="14.55" customHeight="1" x14ac:dyDescent="0.3"/>
  </sheetData>
  <mergeCells count="29">
    <mergeCell ref="B49:N49"/>
    <mergeCell ref="C60:S60"/>
    <mergeCell ref="C62:R62"/>
    <mergeCell ref="B74:N74"/>
    <mergeCell ref="B77:N77"/>
    <mergeCell ref="C64:S64"/>
    <mergeCell ref="C73:R73"/>
    <mergeCell ref="B21:N21"/>
    <mergeCell ref="B17:N17"/>
    <mergeCell ref="B20:N20"/>
    <mergeCell ref="B24:R24"/>
    <mergeCell ref="B25:R25"/>
    <mergeCell ref="B46:N46"/>
    <mergeCell ref="C4:S4"/>
    <mergeCell ref="B26:P26"/>
    <mergeCell ref="C31:S31"/>
    <mergeCell ref="C33:R33"/>
    <mergeCell ref="G40:P40"/>
    <mergeCell ref="G69:P69"/>
    <mergeCell ref="C35:S35"/>
    <mergeCell ref="C7:S7"/>
    <mergeCell ref="G12:P12"/>
    <mergeCell ref="C6:R6"/>
    <mergeCell ref="B81:Q81"/>
    <mergeCell ref="B82:Q82"/>
    <mergeCell ref="B83:P83"/>
    <mergeCell ref="B53:Q53"/>
    <mergeCell ref="B54:Q54"/>
    <mergeCell ref="B55:P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Tramo I</vt:lpstr>
      <vt:lpstr>Tramo II</vt:lpstr>
      <vt:lpstr>Tramo III</vt:lpstr>
      <vt:lpstr>RER-RG-MYPE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Arroyo Riojas Lourdes Maria</dc:creator>
  <cp:lastModifiedBy>Cesar Condorchua</cp:lastModifiedBy>
  <dcterms:created xsi:type="dcterms:W3CDTF">2022-04-04T22:52:12Z</dcterms:created>
  <dcterms:modified xsi:type="dcterms:W3CDTF">2024-11-16T20:41:02Z</dcterms:modified>
</cp:coreProperties>
</file>